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-17-05-2021\Uniqlo\BULK\SS 20\DL\Uniqlo DL\"/>
    </mc:Choice>
  </mc:AlternateContent>
  <xr:revisionPtr revIDLastSave="0" documentId="13_ncr:1_{300CCE13-B2B6-408C-9EB0-3889DB7109D6}" xr6:coauthVersionLast="36" xr6:coauthVersionMax="36" xr10:uidLastSave="{00000000-0000-0000-0000-000000000000}"/>
  <bookViews>
    <workbookView xWindow="0" yWindow="0" windowWidth="20490" windowHeight="7005" tabRatio="258" xr2:uid="{DA524FFF-7C11-4BA5-BBE5-5DA7C77C1B16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7" i="1" l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O301" i="1" l="1"/>
  <c r="M301" i="1"/>
  <c r="K301" i="1"/>
  <c r="O300" i="1"/>
  <c r="M300" i="1"/>
  <c r="K300" i="1"/>
  <c r="O299" i="1"/>
  <c r="M299" i="1"/>
  <c r="K299" i="1"/>
  <c r="O298" i="1"/>
  <c r="M298" i="1"/>
  <c r="K298" i="1"/>
  <c r="O297" i="1"/>
  <c r="M297" i="1"/>
  <c r="K297" i="1"/>
  <c r="O296" i="1"/>
  <c r="K296" i="1"/>
  <c r="O278" i="1"/>
  <c r="M278" i="1"/>
  <c r="K278" i="1"/>
  <c r="O280" i="1"/>
  <c r="M280" i="1"/>
  <c r="K280" i="1"/>
  <c r="O279" i="1"/>
  <c r="M279" i="1"/>
  <c r="K279" i="1"/>
  <c r="O223" i="1"/>
  <c r="O222" i="1"/>
  <c r="O221" i="1"/>
  <c r="M223" i="1"/>
  <c r="M222" i="1"/>
  <c r="M221" i="1"/>
  <c r="K223" i="1"/>
  <c r="K222" i="1"/>
  <c r="K221" i="1"/>
  <c r="M403" i="1" l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O319" i="1"/>
  <c r="K319" i="1"/>
  <c r="O318" i="1"/>
  <c r="K318" i="1"/>
  <c r="O317" i="1"/>
  <c r="K317" i="1"/>
  <c r="M337" i="1"/>
  <c r="K337" i="1"/>
  <c r="M336" i="1"/>
  <c r="K336" i="1"/>
  <c r="M335" i="1"/>
  <c r="K335" i="1"/>
  <c r="M316" i="1"/>
  <c r="K316" i="1"/>
  <c r="M315" i="1"/>
  <c r="K315" i="1"/>
  <c r="M314" i="1"/>
  <c r="K314" i="1"/>
  <c r="O304" i="1"/>
  <c r="K304" i="1"/>
  <c r="O303" i="1"/>
  <c r="K303" i="1"/>
  <c r="O302" i="1"/>
  <c r="K302" i="1"/>
  <c r="M296" i="1"/>
  <c r="O226" i="1" l="1"/>
  <c r="K226" i="1"/>
  <c r="O225" i="1"/>
  <c r="K225" i="1"/>
  <c r="O224" i="1"/>
  <c r="K224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K292" i="1"/>
  <c r="K291" i="1"/>
  <c r="K290" i="1"/>
  <c r="K289" i="1"/>
  <c r="K288" i="1"/>
  <c r="K287" i="1"/>
  <c r="K238" i="1"/>
  <c r="K237" i="1"/>
  <c r="K236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38" i="1"/>
  <c r="M238" i="1"/>
  <c r="O237" i="1"/>
  <c r="M237" i="1"/>
  <c r="O236" i="1"/>
  <c r="M236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41" i="1"/>
  <c r="K241" i="1"/>
  <c r="M240" i="1"/>
  <c r="K240" i="1"/>
  <c r="M239" i="1"/>
  <c r="K239" i="1"/>
  <c r="O277" i="1"/>
  <c r="M277" i="1"/>
  <c r="K277" i="1"/>
  <c r="O276" i="1"/>
  <c r="M276" i="1"/>
  <c r="K276" i="1"/>
  <c r="O275" i="1"/>
  <c r="M275" i="1"/>
  <c r="K275" i="1"/>
  <c r="O274" i="1"/>
  <c r="M274" i="1"/>
  <c r="K274" i="1"/>
  <c r="O273" i="1"/>
  <c r="M273" i="1"/>
  <c r="K273" i="1"/>
  <c r="O272" i="1"/>
  <c r="M272" i="1"/>
  <c r="K272" i="1"/>
  <c r="O208" i="1"/>
  <c r="M208" i="1"/>
  <c r="K208" i="1"/>
  <c r="O207" i="1"/>
  <c r="M207" i="1"/>
  <c r="K207" i="1"/>
  <c r="O206" i="1"/>
  <c r="M206" i="1"/>
  <c r="K206" i="1"/>
  <c r="P271" i="1"/>
  <c r="O271" i="1"/>
  <c r="M271" i="1"/>
  <c r="K271" i="1"/>
  <c r="P270" i="1"/>
  <c r="O270" i="1"/>
  <c r="M270" i="1"/>
  <c r="K270" i="1"/>
  <c r="P269" i="1"/>
  <c r="O269" i="1"/>
  <c r="M269" i="1"/>
  <c r="K269" i="1"/>
  <c r="P205" i="1"/>
  <c r="O205" i="1"/>
  <c r="M205" i="1"/>
  <c r="K205" i="1"/>
  <c r="P204" i="1"/>
  <c r="O204" i="1"/>
  <c r="M204" i="1"/>
  <c r="K204" i="1"/>
  <c r="P203" i="1"/>
  <c r="O203" i="1"/>
  <c r="M203" i="1"/>
  <c r="K203" i="1"/>
  <c r="P267" i="1"/>
  <c r="O267" i="1"/>
  <c r="M267" i="1"/>
  <c r="K267" i="1"/>
  <c r="P266" i="1"/>
  <c r="O266" i="1"/>
  <c r="M266" i="1"/>
  <c r="K266" i="1"/>
  <c r="P265" i="1"/>
  <c r="O265" i="1"/>
  <c r="M265" i="1"/>
  <c r="K265" i="1"/>
  <c r="P264" i="1"/>
  <c r="O264" i="1"/>
  <c r="M264" i="1"/>
  <c r="K264" i="1"/>
  <c r="P268" i="1"/>
  <c r="O268" i="1"/>
  <c r="M268" i="1"/>
  <c r="K268" i="1"/>
  <c r="P263" i="1"/>
  <c r="O263" i="1"/>
  <c r="M263" i="1"/>
  <c r="K263" i="1"/>
  <c r="P232" i="1"/>
  <c r="O232" i="1"/>
  <c r="M232" i="1"/>
  <c r="K232" i="1"/>
  <c r="P231" i="1"/>
  <c r="O231" i="1"/>
  <c r="M231" i="1"/>
  <c r="K231" i="1"/>
  <c r="P230" i="1"/>
  <c r="O230" i="1"/>
  <c r="M230" i="1"/>
  <c r="K230" i="1"/>
  <c r="P229" i="1"/>
  <c r="O229" i="1"/>
  <c r="M229" i="1"/>
  <c r="K229" i="1"/>
  <c r="P228" i="1"/>
  <c r="O228" i="1"/>
  <c r="M228" i="1"/>
  <c r="K228" i="1"/>
  <c r="P227" i="1"/>
  <c r="O227" i="1"/>
  <c r="M227" i="1"/>
  <c r="K227" i="1"/>
  <c r="M262" i="1"/>
  <c r="K262" i="1"/>
  <c r="M261" i="1"/>
  <c r="K261" i="1"/>
  <c r="M260" i="1"/>
  <c r="K260" i="1"/>
  <c r="M211" i="1"/>
  <c r="M210" i="1"/>
  <c r="M209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199" i="1"/>
  <c r="K199" i="1"/>
  <c r="M198" i="1"/>
  <c r="K198" i="1"/>
  <c r="M197" i="1"/>
  <c r="K197" i="1"/>
  <c r="O253" i="1"/>
  <c r="K253" i="1"/>
  <c r="O252" i="1"/>
  <c r="K252" i="1"/>
  <c r="O251" i="1"/>
  <c r="K251" i="1"/>
  <c r="O220" i="1"/>
  <c r="K220" i="1"/>
  <c r="O219" i="1"/>
  <c r="K219" i="1"/>
  <c r="O218" i="1"/>
  <c r="K218" i="1"/>
  <c r="M250" i="1"/>
  <c r="K250" i="1"/>
  <c r="M249" i="1"/>
  <c r="K249" i="1"/>
  <c r="M248" i="1"/>
  <c r="K248" i="1"/>
  <c r="M184" i="1"/>
  <c r="K184" i="1"/>
  <c r="M183" i="1"/>
  <c r="K183" i="1"/>
  <c r="M182" i="1"/>
  <c r="K182" i="1"/>
  <c r="K409" i="1"/>
  <c r="K408" i="1"/>
  <c r="K407" i="1"/>
  <c r="M412" i="1"/>
  <c r="K412" i="1"/>
  <c r="M411" i="1"/>
  <c r="K411" i="1"/>
  <c r="M410" i="1"/>
  <c r="K410" i="1"/>
  <c r="O418" i="1"/>
  <c r="M418" i="1"/>
  <c r="K418" i="1"/>
  <c r="O417" i="1"/>
  <c r="M417" i="1"/>
  <c r="K417" i="1"/>
  <c r="O416" i="1"/>
  <c r="M416" i="1"/>
  <c r="K416" i="1"/>
  <c r="O415" i="1"/>
  <c r="M415" i="1"/>
  <c r="K415" i="1"/>
  <c r="O414" i="1"/>
  <c r="M414" i="1"/>
  <c r="K414" i="1"/>
  <c r="O413" i="1"/>
  <c r="M413" i="1"/>
  <c r="K413" i="1"/>
  <c r="M424" i="1" l="1"/>
  <c r="K424" i="1"/>
  <c r="M423" i="1"/>
  <c r="K423" i="1"/>
  <c r="M422" i="1"/>
  <c r="K422" i="1"/>
  <c r="M421" i="1"/>
  <c r="K421" i="1"/>
  <c r="M420" i="1"/>
  <c r="K420" i="1"/>
  <c r="M419" i="1"/>
  <c r="K419" i="1"/>
  <c r="Q424" i="1" l="1"/>
  <c r="J424" i="1"/>
  <c r="Q423" i="1"/>
  <c r="J423" i="1"/>
  <c r="Q422" i="1"/>
  <c r="J422" i="1"/>
  <c r="Q421" i="1"/>
  <c r="J421" i="1"/>
  <c r="Q420" i="1"/>
  <c r="J420" i="1"/>
  <c r="J419" i="1"/>
  <c r="Q419" i="1" s="1"/>
  <c r="Q430" i="1"/>
  <c r="J430" i="1"/>
  <c r="Q429" i="1"/>
  <c r="J429" i="1"/>
  <c r="Q428" i="1"/>
  <c r="J428" i="1"/>
  <c r="Q418" i="1"/>
  <c r="J418" i="1"/>
  <c r="Q417" i="1"/>
  <c r="J417" i="1"/>
  <c r="Q416" i="1"/>
  <c r="J416" i="1"/>
  <c r="Q427" i="1"/>
  <c r="J427" i="1"/>
  <c r="Q426" i="1"/>
  <c r="J426" i="1"/>
  <c r="Q425" i="1"/>
  <c r="J425" i="1"/>
  <c r="Q415" i="1"/>
  <c r="J415" i="1"/>
  <c r="Q414" i="1"/>
  <c r="J414" i="1"/>
  <c r="Q413" i="1"/>
  <c r="J413" i="1"/>
  <c r="Q412" i="1"/>
  <c r="J412" i="1"/>
  <c r="Q411" i="1"/>
  <c r="J411" i="1"/>
  <c r="Q410" i="1"/>
  <c r="J410" i="1"/>
  <c r="C429" i="1"/>
  <c r="C430" i="1"/>
  <c r="C426" i="1"/>
  <c r="C427" i="1"/>
  <c r="C423" i="1"/>
  <c r="C424" i="1"/>
  <c r="C420" i="1"/>
  <c r="C421" i="1"/>
  <c r="C417" i="1"/>
  <c r="C418" i="1"/>
  <c r="C414" i="1"/>
  <c r="C415" i="1"/>
  <c r="C411" i="1"/>
  <c r="C412" i="1"/>
  <c r="C408" i="1"/>
  <c r="J408" i="1"/>
  <c r="Q408" i="1"/>
  <c r="C409" i="1"/>
  <c r="J409" i="1"/>
  <c r="Q409" i="1"/>
  <c r="C407" i="1"/>
  <c r="C410" i="1"/>
  <c r="C413" i="1"/>
  <c r="C416" i="1"/>
  <c r="C419" i="1"/>
  <c r="C422" i="1"/>
  <c r="C425" i="1"/>
  <c r="C428" i="1"/>
  <c r="J407" i="1"/>
  <c r="Q407" i="1"/>
  <c r="Q250" i="1" l="1"/>
  <c r="J250" i="1"/>
  <c r="Q249" i="1"/>
  <c r="J249" i="1"/>
  <c r="Q248" i="1"/>
  <c r="J248" i="1"/>
  <c r="J337" i="1" l="1"/>
  <c r="J336" i="1"/>
  <c r="J335" i="1"/>
  <c r="Q232" i="1" l="1"/>
  <c r="J232" i="1"/>
  <c r="Q231" i="1"/>
  <c r="J231" i="1"/>
  <c r="Q230" i="1"/>
  <c r="J230" i="1"/>
  <c r="C230" i="1"/>
  <c r="C231" i="1"/>
  <c r="C232" i="1"/>
  <c r="Q268" i="1"/>
  <c r="J268" i="1"/>
  <c r="Q267" i="1"/>
  <c r="J267" i="1"/>
  <c r="Q266" i="1"/>
  <c r="J266" i="1"/>
  <c r="C266" i="1"/>
  <c r="C267" i="1"/>
  <c r="C268" i="1"/>
  <c r="C406" i="1" l="1"/>
  <c r="C405" i="1"/>
  <c r="C403" i="1"/>
  <c r="C402" i="1"/>
  <c r="C400" i="1"/>
  <c r="C399" i="1"/>
  <c r="C397" i="1"/>
  <c r="C396" i="1"/>
  <c r="C394" i="1"/>
  <c r="C393" i="1"/>
  <c r="C391" i="1"/>
  <c r="C390" i="1"/>
  <c r="C388" i="1"/>
  <c r="C387" i="1"/>
  <c r="C385" i="1"/>
  <c r="C384" i="1"/>
  <c r="C382" i="1"/>
  <c r="C381" i="1"/>
  <c r="C379" i="1"/>
  <c r="C378" i="1"/>
  <c r="C376" i="1"/>
  <c r="C375" i="1"/>
  <c r="C373" i="1"/>
  <c r="C372" i="1"/>
  <c r="C370" i="1"/>
  <c r="C369" i="1"/>
  <c r="C367" i="1"/>
  <c r="C366" i="1"/>
  <c r="C364" i="1"/>
  <c r="C363" i="1"/>
  <c r="C361" i="1"/>
  <c r="C360" i="1"/>
  <c r="C358" i="1"/>
  <c r="C357" i="1"/>
  <c r="C355" i="1"/>
  <c r="C354" i="1"/>
  <c r="C352" i="1"/>
  <c r="C351" i="1"/>
  <c r="C349" i="1"/>
  <c r="C348" i="1"/>
  <c r="C346" i="1"/>
  <c r="C345" i="1"/>
  <c r="C343" i="1"/>
  <c r="C342" i="1"/>
  <c r="C340" i="1"/>
  <c r="C339" i="1"/>
  <c r="C337" i="1"/>
  <c r="C336" i="1"/>
  <c r="C334" i="1"/>
  <c r="C333" i="1"/>
  <c r="C331" i="1"/>
  <c r="C330" i="1"/>
  <c r="C328" i="1"/>
  <c r="C327" i="1"/>
  <c r="C325" i="1"/>
  <c r="C324" i="1"/>
  <c r="C322" i="1"/>
  <c r="C321" i="1"/>
  <c r="J405" i="1"/>
  <c r="J406" i="1"/>
  <c r="Q405" i="1"/>
  <c r="Q406" i="1"/>
  <c r="J402" i="1"/>
  <c r="Q402" i="1"/>
  <c r="J403" i="1"/>
  <c r="Q403" i="1"/>
  <c r="J399" i="1"/>
  <c r="Q399" i="1"/>
  <c r="J400" i="1"/>
  <c r="Q400" i="1"/>
  <c r="J396" i="1"/>
  <c r="Q396" i="1"/>
  <c r="J397" i="1"/>
  <c r="Q397" i="1"/>
  <c r="J393" i="1"/>
  <c r="Q393" i="1"/>
  <c r="J394" i="1"/>
  <c r="Q394" i="1"/>
  <c r="J390" i="1"/>
  <c r="Q390" i="1"/>
  <c r="J391" i="1"/>
  <c r="Q391" i="1"/>
  <c r="J387" i="1"/>
  <c r="Q387" i="1"/>
  <c r="J388" i="1"/>
  <c r="Q388" i="1"/>
  <c r="J384" i="1"/>
  <c r="Q384" i="1"/>
  <c r="J385" i="1"/>
  <c r="Q385" i="1"/>
  <c r="J381" i="1"/>
  <c r="Q381" i="1"/>
  <c r="J382" i="1"/>
  <c r="Q382" i="1"/>
  <c r="J378" i="1"/>
  <c r="Q378" i="1"/>
  <c r="J379" i="1"/>
  <c r="Q379" i="1"/>
  <c r="J375" i="1"/>
  <c r="Q375" i="1"/>
  <c r="J376" i="1"/>
  <c r="Q376" i="1"/>
  <c r="J372" i="1"/>
  <c r="Q372" i="1"/>
  <c r="J373" i="1"/>
  <c r="Q373" i="1"/>
  <c r="J369" i="1"/>
  <c r="Q369" i="1"/>
  <c r="J370" i="1"/>
  <c r="Q370" i="1"/>
  <c r="J366" i="1"/>
  <c r="Q366" i="1"/>
  <c r="J367" i="1"/>
  <c r="Q367" i="1"/>
  <c r="J363" i="1"/>
  <c r="Q363" i="1"/>
  <c r="J364" i="1"/>
  <c r="Q364" i="1"/>
  <c r="J360" i="1"/>
  <c r="Q360" i="1"/>
  <c r="J361" i="1"/>
  <c r="Q361" i="1"/>
  <c r="J357" i="1"/>
  <c r="Q357" i="1"/>
  <c r="J358" i="1"/>
  <c r="Q358" i="1"/>
  <c r="J355" i="1"/>
  <c r="Q355" i="1"/>
  <c r="J354" i="1"/>
  <c r="Q354" i="1"/>
  <c r="J351" i="1"/>
  <c r="Q351" i="1"/>
  <c r="J352" i="1"/>
  <c r="Q352" i="1"/>
  <c r="J348" i="1"/>
  <c r="Q348" i="1"/>
  <c r="J349" i="1"/>
  <c r="Q349" i="1"/>
  <c r="J345" i="1"/>
  <c r="Q345" i="1"/>
  <c r="J346" i="1"/>
  <c r="Q346" i="1"/>
  <c r="J342" i="1"/>
  <c r="Q342" i="1"/>
  <c r="J343" i="1"/>
  <c r="Q343" i="1"/>
  <c r="J339" i="1"/>
  <c r="Q339" i="1"/>
  <c r="J340" i="1"/>
  <c r="Q340" i="1"/>
  <c r="Q336" i="1"/>
  <c r="Q337" i="1"/>
  <c r="J333" i="1"/>
  <c r="Q333" i="1"/>
  <c r="J334" i="1"/>
  <c r="Q334" i="1"/>
  <c r="J330" i="1"/>
  <c r="Q330" i="1"/>
  <c r="J331" i="1"/>
  <c r="Q331" i="1"/>
  <c r="J327" i="1"/>
  <c r="Q327" i="1"/>
  <c r="J328" i="1"/>
  <c r="Q328" i="1"/>
  <c r="J324" i="1"/>
  <c r="Q324" i="1"/>
  <c r="J325" i="1"/>
  <c r="Q325" i="1"/>
  <c r="J321" i="1"/>
  <c r="Q321" i="1"/>
  <c r="J322" i="1"/>
  <c r="Q322" i="1"/>
  <c r="C320" i="1"/>
  <c r="C323" i="1"/>
  <c r="C326" i="1"/>
  <c r="C329" i="1"/>
  <c r="C332" i="1"/>
  <c r="C335" i="1"/>
  <c r="C338" i="1"/>
  <c r="C341" i="1"/>
  <c r="C344" i="1"/>
  <c r="C347" i="1"/>
  <c r="C350" i="1"/>
  <c r="C353" i="1"/>
  <c r="C356" i="1"/>
  <c r="C359" i="1"/>
  <c r="C362" i="1"/>
  <c r="C365" i="1"/>
  <c r="C368" i="1"/>
  <c r="C371" i="1"/>
  <c r="C374" i="1"/>
  <c r="C377" i="1"/>
  <c r="C380" i="1"/>
  <c r="C383" i="1"/>
  <c r="C386" i="1"/>
  <c r="C389" i="1"/>
  <c r="C392" i="1"/>
  <c r="C395" i="1"/>
  <c r="C398" i="1"/>
  <c r="C401" i="1"/>
  <c r="C404" i="1"/>
  <c r="J320" i="1"/>
  <c r="J323" i="1"/>
  <c r="J326" i="1"/>
  <c r="J329" i="1"/>
  <c r="J332" i="1"/>
  <c r="J338" i="1"/>
  <c r="J341" i="1"/>
  <c r="J344" i="1"/>
  <c r="J347" i="1"/>
  <c r="J350" i="1"/>
  <c r="J353" i="1"/>
  <c r="J356" i="1"/>
  <c r="J359" i="1"/>
  <c r="J362" i="1"/>
  <c r="J365" i="1"/>
  <c r="J368" i="1"/>
  <c r="J371" i="1"/>
  <c r="J374" i="1"/>
  <c r="J377" i="1"/>
  <c r="J380" i="1"/>
  <c r="J383" i="1"/>
  <c r="J386" i="1"/>
  <c r="J389" i="1"/>
  <c r="J392" i="1"/>
  <c r="J395" i="1"/>
  <c r="J398" i="1"/>
  <c r="J401" i="1"/>
  <c r="J404" i="1"/>
  <c r="Q320" i="1"/>
  <c r="Q323" i="1"/>
  <c r="Q326" i="1"/>
  <c r="Q329" i="1"/>
  <c r="Q332" i="1"/>
  <c r="Q335" i="1"/>
  <c r="Q338" i="1"/>
  <c r="Q341" i="1"/>
  <c r="Q344" i="1"/>
  <c r="Q347" i="1"/>
  <c r="Q350" i="1"/>
  <c r="Q353" i="1"/>
  <c r="Q356" i="1"/>
  <c r="Q359" i="1"/>
  <c r="Q362" i="1"/>
  <c r="Q365" i="1"/>
  <c r="Q368" i="1"/>
  <c r="Q371" i="1"/>
  <c r="Q374" i="1"/>
  <c r="Q377" i="1"/>
  <c r="Q380" i="1"/>
  <c r="Q383" i="1"/>
  <c r="Q386" i="1"/>
  <c r="Q389" i="1"/>
  <c r="Q392" i="1"/>
  <c r="Q395" i="1"/>
  <c r="Q398" i="1"/>
  <c r="Q401" i="1"/>
  <c r="Q404" i="1"/>
  <c r="Q253" i="1" l="1"/>
  <c r="J253" i="1"/>
  <c r="Q252" i="1"/>
  <c r="J252" i="1"/>
  <c r="Q251" i="1"/>
  <c r="J251" i="1"/>
  <c r="Q286" i="1"/>
  <c r="J286" i="1"/>
  <c r="Q285" i="1"/>
  <c r="J285" i="1"/>
  <c r="Q284" i="1"/>
  <c r="J284" i="1"/>
  <c r="Q283" i="1"/>
  <c r="J283" i="1"/>
  <c r="Q282" i="1"/>
  <c r="J282" i="1"/>
  <c r="Q281" i="1"/>
  <c r="J281" i="1"/>
  <c r="J292" i="1"/>
  <c r="J291" i="1"/>
  <c r="J290" i="1"/>
  <c r="J265" i="1"/>
  <c r="J264" i="1"/>
  <c r="J263" i="1"/>
  <c r="J233" i="1"/>
  <c r="J234" i="1"/>
  <c r="J235" i="1"/>
  <c r="Q276" i="1"/>
  <c r="Q275" i="1"/>
  <c r="Q273" i="1"/>
  <c r="Q258" i="1"/>
  <c r="Q256" i="1"/>
  <c r="C196" i="1"/>
  <c r="C195" i="1"/>
  <c r="C194" i="1"/>
  <c r="C319" i="1"/>
  <c r="C318" i="1"/>
  <c r="C316" i="1"/>
  <c r="C315" i="1"/>
  <c r="C313" i="1"/>
  <c r="C312" i="1"/>
  <c r="C310" i="1"/>
  <c r="C309" i="1"/>
  <c r="C307" i="1"/>
  <c r="C306" i="1"/>
  <c r="C304" i="1"/>
  <c r="C303" i="1"/>
  <c r="C301" i="1"/>
  <c r="C300" i="1"/>
  <c r="C298" i="1"/>
  <c r="C297" i="1"/>
  <c r="C295" i="1"/>
  <c r="C294" i="1"/>
  <c r="C292" i="1"/>
  <c r="C291" i="1"/>
  <c r="C289" i="1"/>
  <c r="C288" i="1"/>
  <c r="C286" i="1"/>
  <c r="C285" i="1"/>
  <c r="C283" i="1"/>
  <c r="C282" i="1"/>
  <c r="C280" i="1"/>
  <c r="C279" i="1"/>
  <c r="C277" i="1"/>
  <c r="C276" i="1"/>
  <c r="C274" i="1"/>
  <c r="C273" i="1"/>
  <c r="C271" i="1"/>
  <c r="C270" i="1"/>
  <c r="C265" i="1"/>
  <c r="C264" i="1"/>
  <c r="C262" i="1"/>
  <c r="C261" i="1"/>
  <c r="C259" i="1"/>
  <c r="C258" i="1"/>
  <c r="C256" i="1"/>
  <c r="C255" i="1"/>
  <c r="C253" i="1"/>
  <c r="C252" i="1"/>
  <c r="C250" i="1"/>
  <c r="C249" i="1"/>
  <c r="J318" i="1"/>
  <c r="J319" i="1"/>
  <c r="Q318" i="1"/>
  <c r="Q319" i="1"/>
  <c r="J315" i="1"/>
  <c r="Q315" i="1"/>
  <c r="J316" i="1"/>
  <c r="Q316" i="1"/>
  <c r="J312" i="1"/>
  <c r="Q312" i="1"/>
  <c r="J313" i="1"/>
  <c r="Q313" i="1"/>
  <c r="J310" i="1"/>
  <c r="Q310" i="1"/>
  <c r="J309" i="1"/>
  <c r="Q309" i="1"/>
  <c r="J306" i="1"/>
  <c r="Q306" i="1"/>
  <c r="J307" i="1"/>
  <c r="Q307" i="1"/>
  <c r="J303" i="1"/>
  <c r="Q303" i="1"/>
  <c r="J304" i="1"/>
  <c r="Q304" i="1"/>
  <c r="J300" i="1"/>
  <c r="Q300" i="1"/>
  <c r="J301" i="1"/>
  <c r="Q301" i="1"/>
  <c r="J297" i="1"/>
  <c r="Q297" i="1"/>
  <c r="J298" i="1"/>
  <c r="Q298" i="1"/>
  <c r="J294" i="1"/>
  <c r="Q294" i="1"/>
  <c r="J295" i="1"/>
  <c r="Q295" i="1"/>
  <c r="Q291" i="1"/>
  <c r="Q292" i="1"/>
  <c r="J279" i="1"/>
  <c r="Q279" i="1"/>
  <c r="J280" i="1"/>
  <c r="Q280" i="1"/>
  <c r="J276" i="1"/>
  <c r="J277" i="1"/>
  <c r="Q277" i="1"/>
  <c r="J273" i="1"/>
  <c r="J274" i="1"/>
  <c r="Q274" i="1"/>
  <c r="J270" i="1"/>
  <c r="Q270" i="1"/>
  <c r="J271" i="1"/>
  <c r="Q271" i="1"/>
  <c r="Q264" i="1"/>
  <c r="Q265" i="1"/>
  <c r="J261" i="1"/>
  <c r="Q261" i="1"/>
  <c r="J262" i="1"/>
  <c r="Q262" i="1"/>
  <c r="J258" i="1"/>
  <c r="J259" i="1"/>
  <c r="Q259" i="1"/>
  <c r="J255" i="1"/>
  <c r="Q255" i="1"/>
  <c r="J256" i="1"/>
  <c r="C296" i="1"/>
  <c r="C299" i="1"/>
  <c r="C302" i="1"/>
  <c r="C305" i="1"/>
  <c r="C308" i="1"/>
  <c r="C311" i="1"/>
  <c r="C314" i="1"/>
  <c r="C317" i="1"/>
  <c r="J296" i="1"/>
  <c r="J299" i="1"/>
  <c r="J302" i="1"/>
  <c r="J305" i="1"/>
  <c r="J308" i="1"/>
  <c r="J311" i="1"/>
  <c r="J314" i="1"/>
  <c r="J317" i="1"/>
  <c r="Q296" i="1"/>
  <c r="Q299" i="1"/>
  <c r="Q302" i="1"/>
  <c r="Q305" i="1"/>
  <c r="Q308" i="1"/>
  <c r="Q311" i="1"/>
  <c r="Q314" i="1"/>
  <c r="Q317" i="1"/>
  <c r="C293" i="1"/>
  <c r="J293" i="1"/>
  <c r="Q293" i="1"/>
  <c r="C287" i="1"/>
  <c r="C290" i="1"/>
  <c r="Q290" i="1"/>
  <c r="C281" i="1"/>
  <c r="C284" i="1"/>
  <c r="C278" i="1"/>
  <c r="J278" i="1"/>
  <c r="Q278" i="1"/>
  <c r="C272" i="1"/>
  <c r="C275" i="1"/>
  <c r="J272" i="1"/>
  <c r="J275" i="1"/>
  <c r="Q272" i="1"/>
  <c r="C269" i="1"/>
  <c r="J269" i="1"/>
  <c r="Q269" i="1"/>
  <c r="C263" i="1"/>
  <c r="Q263" i="1"/>
  <c r="C260" i="1"/>
  <c r="J260" i="1"/>
  <c r="Q260" i="1"/>
  <c r="C254" i="1"/>
  <c r="C257" i="1"/>
  <c r="J254" i="1"/>
  <c r="J257" i="1"/>
  <c r="Q254" i="1"/>
  <c r="Q257" i="1"/>
  <c r="C251" i="1"/>
  <c r="C248" i="1"/>
  <c r="Q217" i="1" l="1"/>
  <c r="J217" i="1"/>
  <c r="C217" i="1"/>
  <c r="Q216" i="1"/>
  <c r="J216" i="1"/>
  <c r="C216" i="1"/>
  <c r="Q215" i="1"/>
  <c r="J215" i="1"/>
  <c r="C215" i="1"/>
  <c r="Q212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Q244" i="1" l="1"/>
  <c r="Q243" i="1"/>
  <c r="Q242" i="1"/>
  <c r="Q241" i="1"/>
  <c r="Q240" i="1"/>
  <c r="Q239" i="1"/>
  <c r="Q238" i="1"/>
  <c r="Q237" i="1"/>
  <c r="Q236" i="1"/>
  <c r="Q213" i="1"/>
  <c r="Q202" i="1"/>
  <c r="Q201" i="1"/>
  <c r="Q200" i="1"/>
  <c r="Q196" i="1"/>
  <c r="Q195" i="1"/>
  <c r="Q194" i="1"/>
  <c r="C247" i="1"/>
  <c r="C246" i="1"/>
  <c r="C244" i="1"/>
  <c r="C243" i="1"/>
  <c r="C241" i="1"/>
  <c r="C240" i="1"/>
  <c r="C238" i="1"/>
  <c r="C237" i="1"/>
  <c r="C235" i="1"/>
  <c r="C234" i="1"/>
  <c r="C229" i="1"/>
  <c r="C228" i="1"/>
  <c r="C226" i="1"/>
  <c r="C225" i="1"/>
  <c r="C223" i="1"/>
  <c r="C222" i="1"/>
  <c r="C220" i="1"/>
  <c r="C219" i="1"/>
  <c r="C214" i="1"/>
  <c r="C213" i="1"/>
  <c r="C211" i="1"/>
  <c r="C210" i="1"/>
  <c r="C208" i="1"/>
  <c r="C207" i="1"/>
  <c r="C205" i="1"/>
  <c r="C204" i="1"/>
  <c r="C202" i="1"/>
  <c r="C201" i="1"/>
  <c r="C199" i="1"/>
  <c r="C198" i="1"/>
  <c r="C193" i="1"/>
  <c r="C192" i="1"/>
  <c r="C190" i="1"/>
  <c r="C189" i="1"/>
  <c r="Q189" i="1"/>
  <c r="Q190" i="1"/>
  <c r="C245" i="1"/>
  <c r="C197" i="1"/>
  <c r="C200" i="1"/>
  <c r="C203" i="1"/>
  <c r="C206" i="1"/>
  <c r="C209" i="1"/>
  <c r="C212" i="1"/>
  <c r="C218" i="1"/>
  <c r="C221" i="1"/>
  <c r="C224" i="1"/>
  <c r="C227" i="1"/>
  <c r="C233" i="1"/>
  <c r="C236" i="1"/>
  <c r="C239" i="1"/>
  <c r="C242" i="1"/>
  <c r="C188" i="1"/>
  <c r="C191" i="1"/>
  <c r="Q188" i="1"/>
  <c r="C187" i="1"/>
  <c r="C186" i="1"/>
  <c r="Q187" i="1"/>
  <c r="Q186" i="1"/>
  <c r="Q185" i="1"/>
  <c r="C183" i="1"/>
  <c r="C184" i="1"/>
  <c r="C182" i="1"/>
  <c r="Q245" i="1" l="1"/>
  <c r="Q198" i="1"/>
  <c r="Q206" i="1"/>
  <c r="Q247" i="1"/>
  <c r="Q246" i="1"/>
  <c r="Q218" i="1"/>
  <c r="Q222" i="1"/>
  <c r="Q226" i="1"/>
  <c r="Q208" i="1"/>
  <c r="Q207" i="1"/>
  <c r="Q210" i="1"/>
  <c r="C185" i="1"/>
  <c r="Q199" i="1"/>
  <c r="Q203" i="1"/>
  <c r="Q209" i="1"/>
  <c r="Q204" i="1"/>
  <c r="Q205" i="1"/>
  <c r="Q214" i="1"/>
  <c r="Q193" i="1"/>
  <c r="Q221" i="1"/>
  <c r="Q225" i="1"/>
  <c r="Q197" i="1"/>
  <c r="Q211" i="1"/>
  <c r="Q192" i="1"/>
  <c r="Q220" i="1"/>
  <c r="Q224" i="1"/>
  <c r="Q227" i="1"/>
  <c r="Q191" i="1"/>
  <c r="Q219" i="1"/>
  <c r="Q223" i="1"/>
  <c r="Q228" i="1"/>
  <c r="Q229" i="1"/>
  <c r="Q233" i="1"/>
  <c r="Q234" i="1"/>
  <c r="Q235" i="1"/>
  <c r="Q182" i="1"/>
  <c r="Q183" i="1"/>
  <c r="Q184" i="1"/>
  <c r="M181" i="1"/>
  <c r="K181" i="1"/>
  <c r="M180" i="1"/>
  <c r="K180" i="1"/>
  <c r="C181" i="1"/>
  <c r="C180" i="1"/>
  <c r="Q181" i="1" l="1"/>
  <c r="Q180" i="1"/>
  <c r="O179" i="1" l="1"/>
  <c r="M179" i="1"/>
  <c r="K179" i="1"/>
  <c r="O178" i="1"/>
  <c r="M178" i="1"/>
  <c r="K178" i="1"/>
  <c r="O177" i="1"/>
  <c r="M177" i="1"/>
  <c r="K177" i="1"/>
  <c r="O173" i="1"/>
  <c r="M173" i="1"/>
  <c r="K173" i="1"/>
  <c r="O172" i="1"/>
  <c r="M172" i="1"/>
  <c r="K172" i="1"/>
  <c r="O171" i="1"/>
  <c r="M171" i="1"/>
  <c r="K171" i="1"/>
  <c r="O170" i="1"/>
  <c r="M170" i="1"/>
  <c r="K170" i="1"/>
  <c r="O169" i="1"/>
  <c r="M169" i="1"/>
  <c r="K169" i="1"/>
  <c r="O168" i="1"/>
  <c r="M168" i="1"/>
  <c r="K168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P113" i="1"/>
  <c r="O113" i="1"/>
  <c r="M113" i="1"/>
  <c r="K113" i="1"/>
  <c r="P112" i="1"/>
  <c r="O112" i="1"/>
  <c r="M112" i="1"/>
  <c r="K112" i="1"/>
  <c r="P111" i="1"/>
  <c r="O111" i="1"/>
  <c r="M111" i="1"/>
  <c r="K111" i="1"/>
  <c r="P110" i="1"/>
  <c r="O110" i="1"/>
  <c r="M110" i="1"/>
  <c r="K110" i="1"/>
  <c r="P109" i="1"/>
  <c r="O109" i="1"/>
  <c r="M109" i="1"/>
  <c r="K109" i="1"/>
  <c r="P108" i="1"/>
  <c r="O108" i="1"/>
  <c r="M108" i="1"/>
  <c r="K108" i="1"/>
  <c r="P107" i="1"/>
  <c r="O107" i="1"/>
  <c r="M107" i="1"/>
  <c r="K107" i="1"/>
  <c r="P106" i="1"/>
  <c r="O106" i="1"/>
  <c r="M106" i="1"/>
  <c r="K106" i="1"/>
  <c r="P105" i="1"/>
  <c r="O105" i="1"/>
  <c r="M105" i="1"/>
  <c r="K105" i="1"/>
  <c r="P104" i="1"/>
  <c r="O104" i="1"/>
  <c r="M104" i="1"/>
  <c r="K104" i="1"/>
  <c r="P103" i="1"/>
  <c r="O103" i="1"/>
  <c r="M103" i="1"/>
  <c r="K103" i="1"/>
  <c r="P102" i="1"/>
  <c r="O102" i="1"/>
  <c r="M102" i="1"/>
  <c r="K102" i="1"/>
  <c r="P101" i="1"/>
  <c r="O101" i="1"/>
  <c r="M101" i="1"/>
  <c r="K101" i="1"/>
  <c r="P100" i="1"/>
  <c r="O100" i="1"/>
  <c r="M100" i="1"/>
  <c r="K100" i="1"/>
  <c r="P99" i="1"/>
  <c r="O99" i="1"/>
  <c r="M99" i="1"/>
  <c r="K99" i="1"/>
  <c r="P98" i="1"/>
  <c r="O98" i="1"/>
  <c r="M98" i="1"/>
  <c r="K98" i="1"/>
  <c r="P97" i="1"/>
  <c r="O97" i="1"/>
  <c r="M97" i="1"/>
  <c r="K97" i="1"/>
  <c r="P96" i="1"/>
  <c r="O96" i="1"/>
  <c r="M96" i="1"/>
  <c r="K96" i="1"/>
  <c r="O95" i="1"/>
  <c r="M95" i="1"/>
  <c r="K95" i="1"/>
  <c r="O94" i="1"/>
  <c r="M94" i="1"/>
  <c r="K94" i="1"/>
  <c r="O93" i="1"/>
  <c r="M93" i="1"/>
  <c r="K93" i="1"/>
  <c r="O92" i="1"/>
  <c r="M92" i="1"/>
  <c r="K92" i="1"/>
  <c r="O91" i="1"/>
  <c r="M91" i="1"/>
  <c r="K91" i="1"/>
  <c r="O90" i="1"/>
  <c r="M90" i="1"/>
  <c r="K90" i="1"/>
  <c r="O89" i="1"/>
  <c r="M89" i="1"/>
  <c r="K89" i="1"/>
  <c r="O88" i="1"/>
  <c r="M88" i="1"/>
  <c r="K88" i="1"/>
  <c r="O87" i="1"/>
  <c r="M87" i="1"/>
  <c r="K87" i="1"/>
  <c r="O86" i="1"/>
  <c r="M86" i="1"/>
  <c r="K86" i="1"/>
  <c r="O85" i="1"/>
  <c r="M85" i="1"/>
  <c r="K85" i="1"/>
  <c r="O84" i="1"/>
  <c r="M84" i="1"/>
  <c r="K84" i="1"/>
  <c r="O83" i="1"/>
  <c r="M83" i="1"/>
  <c r="K83" i="1"/>
  <c r="O82" i="1"/>
  <c r="M82" i="1"/>
  <c r="K82" i="1"/>
  <c r="O81" i="1"/>
  <c r="M81" i="1"/>
  <c r="K81" i="1"/>
  <c r="O80" i="1"/>
  <c r="M80" i="1"/>
  <c r="K80" i="1"/>
  <c r="O79" i="1"/>
  <c r="M79" i="1"/>
  <c r="K79" i="1"/>
  <c r="O78" i="1"/>
  <c r="M78" i="1"/>
  <c r="K78" i="1"/>
  <c r="O77" i="1"/>
  <c r="M77" i="1"/>
  <c r="K77" i="1"/>
  <c r="O76" i="1"/>
  <c r="M76" i="1"/>
  <c r="K76" i="1"/>
  <c r="O75" i="1"/>
  <c r="M75" i="1"/>
  <c r="K75" i="1"/>
  <c r="O74" i="1"/>
  <c r="M74" i="1"/>
  <c r="K74" i="1"/>
  <c r="O73" i="1"/>
  <c r="M73" i="1"/>
  <c r="K73" i="1"/>
  <c r="O72" i="1"/>
  <c r="M72" i="1"/>
  <c r="K72" i="1"/>
  <c r="O51" i="1"/>
  <c r="M51" i="1"/>
  <c r="K51" i="1"/>
  <c r="O50" i="1"/>
  <c r="M50" i="1"/>
  <c r="K50" i="1"/>
  <c r="O49" i="1"/>
  <c r="M49" i="1"/>
  <c r="K49" i="1"/>
  <c r="P48" i="1"/>
  <c r="O48" i="1"/>
  <c r="M48" i="1"/>
  <c r="K48" i="1"/>
  <c r="P47" i="1"/>
  <c r="O47" i="1"/>
  <c r="M47" i="1"/>
  <c r="K47" i="1"/>
  <c r="P46" i="1"/>
  <c r="O46" i="1"/>
  <c r="M46" i="1"/>
  <c r="K46" i="1"/>
  <c r="P45" i="1"/>
  <c r="O45" i="1"/>
  <c r="M45" i="1"/>
  <c r="K45" i="1"/>
  <c r="P44" i="1"/>
  <c r="O44" i="1"/>
  <c r="M44" i="1"/>
  <c r="K44" i="1"/>
  <c r="P43" i="1" l="1"/>
  <c r="O43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O176" i="1"/>
  <c r="M176" i="1"/>
  <c r="K176" i="1"/>
  <c r="O175" i="1"/>
  <c r="M175" i="1"/>
  <c r="K175" i="1"/>
  <c r="O174" i="1"/>
  <c r="M174" i="1"/>
  <c r="K174" i="1"/>
  <c r="K71" i="1"/>
  <c r="M71" i="1"/>
  <c r="K28" i="1"/>
  <c r="K27" i="1"/>
  <c r="K26" i="1"/>
  <c r="M25" i="1"/>
  <c r="M24" i="1"/>
  <c r="M23" i="1"/>
  <c r="M22" i="1"/>
  <c r="M21" i="1"/>
  <c r="M20" i="1"/>
  <c r="K25" i="1"/>
  <c r="K24" i="1"/>
  <c r="K23" i="1"/>
  <c r="K22" i="1"/>
  <c r="K21" i="1"/>
  <c r="K20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O19" i="1"/>
  <c r="M19" i="1"/>
  <c r="O18" i="1"/>
  <c r="M18" i="1"/>
  <c r="O17" i="1"/>
  <c r="M17" i="1"/>
  <c r="O16" i="1"/>
  <c r="M16" i="1"/>
  <c r="O15" i="1"/>
  <c r="M15" i="1"/>
  <c r="O14" i="1"/>
  <c r="M14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Q2" i="1" l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C38" i="1" l="1"/>
  <c r="C39" i="1"/>
  <c r="C179" i="1" l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<sst xmlns="http://schemas.openxmlformats.org/spreadsheetml/2006/main" count="1978" uniqueCount="280">
  <si>
    <t>Item Name</t>
  </si>
  <si>
    <t>Main Sample Code2</t>
  </si>
  <si>
    <t>Production Plan Type Name</t>
  </si>
  <si>
    <t>Fabric lead time</t>
  </si>
  <si>
    <t>Trim lead time</t>
  </si>
  <si>
    <t>PO Lead time</t>
  </si>
  <si>
    <t>Dry pique S/S polo shirt</t>
  </si>
  <si>
    <t>343N152A</t>
  </si>
  <si>
    <t>Ph1</t>
  </si>
  <si>
    <t>Ph2</t>
  </si>
  <si>
    <t>343N152B</t>
  </si>
  <si>
    <t>Fluffy yarn fleece full-zip L/S jacket</t>
  </si>
  <si>
    <t>343F242A</t>
  </si>
  <si>
    <t>Rugger L/S polo shirt(Regular)</t>
  </si>
  <si>
    <t>343F062A</t>
  </si>
  <si>
    <t>Rugger L/S polo shirt(Wide)</t>
  </si>
  <si>
    <t>343F114A</t>
  </si>
  <si>
    <t>Soft brushed crew neck L/S T-shirt</t>
  </si>
  <si>
    <t>343F108A</t>
  </si>
  <si>
    <t>343F108B</t>
  </si>
  <si>
    <t>Soft brushed turtleneck L/S T-shirt</t>
  </si>
  <si>
    <t>343F109A</t>
  </si>
  <si>
    <t>SUPIMA cotton crew neck S/S T-shirt</t>
  </si>
  <si>
    <t>343N033A</t>
  </si>
  <si>
    <t>344N183A</t>
  </si>
  <si>
    <t>344N183B</t>
  </si>
  <si>
    <t>SUPIMA cotton V neck S/S T-shirt</t>
  </si>
  <si>
    <t>343N034A</t>
  </si>
  <si>
    <t>Sweat full zip L/S hoodie</t>
  </si>
  <si>
    <t>343F105A</t>
  </si>
  <si>
    <t>343F105B</t>
  </si>
  <si>
    <t>Sweat L/S cardigan</t>
  </si>
  <si>
    <t>343F146A</t>
  </si>
  <si>
    <t>Sweat L/S shirt</t>
  </si>
  <si>
    <t>343F107A</t>
  </si>
  <si>
    <t>343F107B</t>
  </si>
  <si>
    <t>343H036A</t>
  </si>
  <si>
    <t>343H036B</t>
  </si>
  <si>
    <t>344H070A</t>
  </si>
  <si>
    <t>344H070B</t>
  </si>
  <si>
    <t>Sweat Pants</t>
  </si>
  <si>
    <t>343F103A</t>
  </si>
  <si>
    <t>343F103B</t>
  </si>
  <si>
    <t>343H039A</t>
  </si>
  <si>
    <t>343H039B</t>
  </si>
  <si>
    <t>344H074A</t>
  </si>
  <si>
    <t>344H074B</t>
  </si>
  <si>
    <t>Sweat pullover L/S hoodie</t>
  </si>
  <si>
    <t>343F106A</t>
  </si>
  <si>
    <t>343F106B</t>
  </si>
  <si>
    <t>343H037A</t>
  </si>
  <si>
    <t>343H037B</t>
  </si>
  <si>
    <t>344H072A</t>
  </si>
  <si>
    <t>344H072B</t>
  </si>
  <si>
    <t>U crew neck S/S T-shirt</t>
  </si>
  <si>
    <t>343N155A</t>
  </si>
  <si>
    <t>343N155B</t>
  </si>
  <si>
    <t>Waffle crew neck L/S T-shirt</t>
  </si>
  <si>
    <t>343F111A</t>
  </si>
  <si>
    <t>343F111C</t>
  </si>
  <si>
    <t>344H064A</t>
  </si>
  <si>
    <t>344H064B</t>
  </si>
  <si>
    <t>344H064C</t>
  </si>
  <si>
    <t>Waffle henley neck L/S T-shirt</t>
  </si>
  <si>
    <t>343F056A</t>
  </si>
  <si>
    <t>343F056B</t>
  </si>
  <si>
    <t>343F056C</t>
  </si>
  <si>
    <t>343H032A</t>
  </si>
  <si>
    <t>343H032B</t>
  </si>
  <si>
    <t>343H032C</t>
  </si>
  <si>
    <t>344H050A</t>
  </si>
  <si>
    <t>344H050B</t>
  </si>
  <si>
    <t>344H050C</t>
  </si>
  <si>
    <t>Washed cotton crew neck L/S T-shirt</t>
  </si>
  <si>
    <t>343F055A</t>
  </si>
  <si>
    <t>343H033A</t>
  </si>
  <si>
    <t>Washed cotton striped crew neck L/S T-shirt</t>
  </si>
  <si>
    <t>343F060A</t>
  </si>
  <si>
    <t>Ph3</t>
  </si>
  <si>
    <t>Sam</t>
  </si>
  <si>
    <t>343F102A</t>
  </si>
  <si>
    <t>343F102B</t>
  </si>
  <si>
    <t>SOC Camp Sweat L/S shirt</t>
  </si>
  <si>
    <t>823F334A</t>
  </si>
  <si>
    <t>SPC Camp Sweat L/S shirt</t>
  </si>
  <si>
    <t>823F360A</t>
  </si>
  <si>
    <t>Striped L/S T-shirt(wide)</t>
  </si>
  <si>
    <t>343H035A</t>
  </si>
  <si>
    <t>Dry pique S/S polo shirt (IN) uniform</t>
  </si>
  <si>
    <t>823N231A</t>
  </si>
  <si>
    <t>U crew neck S/S T (FW)</t>
  </si>
  <si>
    <t>343N496A</t>
  </si>
  <si>
    <t>343N496B</t>
  </si>
  <si>
    <t>Helper</t>
  </si>
  <si>
    <t>SUPIMA cotton crew neck L/S T-shirt</t>
  </si>
  <si>
    <t>344H130B</t>
  </si>
  <si>
    <t>Body</t>
  </si>
  <si>
    <t>Rib</t>
  </si>
  <si>
    <t>S/J</t>
  </si>
  <si>
    <t>Fleece</t>
  </si>
  <si>
    <t>Total</t>
  </si>
  <si>
    <t>1 Collar</t>
  </si>
  <si>
    <t>2 Cuff</t>
  </si>
  <si>
    <t>SUPIMA cotton crew neck S/S T-shirt L/O</t>
  </si>
  <si>
    <t>344N529B</t>
  </si>
  <si>
    <t>244F032G</t>
  </si>
  <si>
    <t>CPJ Sweat L/S pullover hoodie</t>
  </si>
  <si>
    <t>CPJ Sweat pants</t>
  </si>
  <si>
    <t>344F077A</t>
  </si>
  <si>
    <t>344F078A</t>
  </si>
  <si>
    <t>Sweat full-zip L/S hoodie</t>
  </si>
  <si>
    <t>344F081A</t>
  </si>
  <si>
    <t>344F082A</t>
  </si>
  <si>
    <t>344F079A</t>
  </si>
  <si>
    <t>Sweat pants</t>
  </si>
  <si>
    <t>244F033G</t>
  </si>
  <si>
    <t>344F083A</t>
  </si>
  <si>
    <t>Sweat pants(side line)</t>
  </si>
  <si>
    <t>344F161A</t>
  </si>
  <si>
    <t>344F080A</t>
  </si>
  <si>
    <t>Sweat pullover L/S hoodie CB</t>
  </si>
  <si>
    <t>344F160A</t>
  </si>
  <si>
    <t>344F134A</t>
  </si>
  <si>
    <t>344F133A</t>
  </si>
  <si>
    <t>Waffle T-shirt</t>
  </si>
  <si>
    <t>244F003E</t>
  </si>
  <si>
    <t>SUPIMA cotton crew neck S/S T-shirt FW</t>
  </si>
  <si>
    <t>344N539A</t>
  </si>
  <si>
    <t>Keisu</t>
  </si>
  <si>
    <t>Season</t>
  </si>
  <si>
    <t>23SS</t>
  </si>
  <si>
    <t>23FW</t>
  </si>
  <si>
    <t>24SS</t>
  </si>
  <si>
    <t>24FW</t>
  </si>
  <si>
    <t>-</t>
  </si>
  <si>
    <t>Sleeve</t>
  </si>
  <si>
    <t>Sweat shirt/bicolor</t>
  </si>
  <si>
    <t>344F159A</t>
  </si>
  <si>
    <t>344F159B</t>
  </si>
  <si>
    <t>244F032H</t>
  </si>
  <si>
    <t>244F033H</t>
  </si>
  <si>
    <t>344F077B</t>
  </si>
  <si>
    <t>344F077C</t>
  </si>
  <si>
    <t>344F079B</t>
  </si>
  <si>
    <t>344F080B</t>
  </si>
  <si>
    <t>344F081B</t>
  </si>
  <si>
    <t>344F082B</t>
  </si>
  <si>
    <t>344F082C</t>
  </si>
  <si>
    <t>344F083B</t>
  </si>
  <si>
    <t>344F133B</t>
  </si>
  <si>
    <t>344F133C</t>
  </si>
  <si>
    <t>344F134B</t>
  </si>
  <si>
    <t>344F134C</t>
  </si>
  <si>
    <t>344F154A</t>
  </si>
  <si>
    <t>344F164A</t>
  </si>
  <si>
    <t>344F164B</t>
  </si>
  <si>
    <t>344F165A</t>
  </si>
  <si>
    <t>344F179A</t>
  </si>
  <si>
    <t>344F180A</t>
  </si>
  <si>
    <t>344F214A</t>
  </si>
  <si>
    <t>344F215A</t>
  </si>
  <si>
    <t>W's crew neck sweatshirt</t>
  </si>
  <si>
    <t>W's sweat pants</t>
  </si>
  <si>
    <t>Soft brushed crew neck T-shirt/L</t>
  </si>
  <si>
    <t>Sweat shirt</t>
  </si>
  <si>
    <t>Sweat full-zip hoodie</t>
  </si>
  <si>
    <t>Sweat cardigan</t>
  </si>
  <si>
    <t>Waffle henley neck T-shirt/L</t>
  </si>
  <si>
    <t>Waffle crew neck T-shirt/L</t>
  </si>
  <si>
    <t>UU brushed jersey mock neck T-shirt</t>
  </si>
  <si>
    <t>Sweat pants/Long/full length</t>
  </si>
  <si>
    <t>Sweat pants/wide line/Long/full length</t>
  </si>
  <si>
    <t>Soft knit fleece crew neck T</t>
  </si>
  <si>
    <t>Soft knit fleece mock neck T</t>
  </si>
  <si>
    <t>PEANUTS sweat shirt A</t>
  </si>
  <si>
    <t>Sweat pants/Long/full length/EUEC</t>
  </si>
  <si>
    <t>Sweat pants/wide line/Long/full length/EUEC</t>
  </si>
  <si>
    <t>W's waffle crew neck L/S T-shirt</t>
  </si>
  <si>
    <t>Pile lined fleece full-zip jacket</t>
  </si>
  <si>
    <t>Soft knitted fleece crew neck T</t>
  </si>
  <si>
    <t>Soft knitted fleece mock neck T</t>
  </si>
  <si>
    <t>NY POP ART Archive S/S UT Andy A</t>
  </si>
  <si>
    <t>NY POP ART Archive S/S UT Andy B</t>
  </si>
  <si>
    <t>NY POP ART Archive S/S UT Keith A</t>
  </si>
  <si>
    <t>NY POP ART Archive S/S UT Keith B</t>
  </si>
  <si>
    <t>NY POP ART Archive S/S UT Andy pk</t>
  </si>
  <si>
    <t>NY POP ART Archive S/S UT Keith pk</t>
  </si>
  <si>
    <t>NY POP ART Archive S/S UT Keith RG</t>
  </si>
  <si>
    <t>NY POP ART Archive S/S Basquiat UT RG</t>
  </si>
  <si>
    <t>NY POP ART Archive S/S Basquiat UT pk</t>
  </si>
  <si>
    <t>NY POP ART Archive S/S UT FW</t>
  </si>
  <si>
    <t>NY POP ART Archive S/S UT Andy FW B</t>
  </si>
  <si>
    <t>NY POP ART Archive S/S UT Keith FW A</t>
  </si>
  <si>
    <t>NY POP ART Archive S/S UT Basquiat FW A</t>
  </si>
  <si>
    <t>NY POP ART Archive S/S UT Basquiat FW B</t>
  </si>
  <si>
    <t>ONE PIECE Anime 25th S/S UT A</t>
  </si>
  <si>
    <t>ONE PIECE Anime 25th S/S UT B</t>
  </si>
  <si>
    <t>ONE PIECE Anime 25th S/S UT C</t>
  </si>
  <si>
    <t>ONE PIECE Anime 25th S/S UT D</t>
  </si>
  <si>
    <t>ONE PIECE Anime 25th S/S UT E</t>
  </si>
  <si>
    <t>ONE PIECE Anime 25th S/S UT F</t>
  </si>
  <si>
    <t>ONE PIECE Anime 25th S/S UT G</t>
  </si>
  <si>
    <t>ONE PIECE Anime 25th S/S UT H</t>
  </si>
  <si>
    <t>Pokemon S/S UT FW A</t>
  </si>
  <si>
    <t>244H014G</t>
  </si>
  <si>
    <t>344F141A</t>
  </si>
  <si>
    <t>344F179B</t>
  </si>
  <si>
    <t>344F180B</t>
  </si>
  <si>
    <t>344F180C</t>
  </si>
  <si>
    <t>344F214B</t>
  </si>
  <si>
    <t>344N293A</t>
  </si>
  <si>
    <t>344N293B</t>
  </si>
  <si>
    <t>344N293C</t>
  </si>
  <si>
    <t>344N293D</t>
  </si>
  <si>
    <t>344N294A</t>
  </si>
  <si>
    <t>344N295A</t>
  </si>
  <si>
    <t>344N302A</t>
  </si>
  <si>
    <t>344N302B</t>
  </si>
  <si>
    <t>344N327A</t>
  </si>
  <si>
    <t>344N595A</t>
  </si>
  <si>
    <t>344N595B</t>
  </si>
  <si>
    <t>344N595C</t>
  </si>
  <si>
    <t>344N595D</t>
  </si>
  <si>
    <t>344N595E</t>
  </si>
  <si>
    <t>344N609A</t>
  </si>
  <si>
    <t>344N609B</t>
  </si>
  <si>
    <t>344N609C</t>
  </si>
  <si>
    <t>344N609D</t>
  </si>
  <si>
    <t>344N609E</t>
  </si>
  <si>
    <t>344N609F</t>
  </si>
  <si>
    <t>344N609G</t>
  </si>
  <si>
    <t>344N609H</t>
  </si>
  <si>
    <t>344N625A</t>
  </si>
  <si>
    <t>344F080D</t>
  </si>
  <si>
    <t>344F080E</t>
  </si>
  <si>
    <t>AIRism cotton full open polo shirts</t>
  </si>
  <si>
    <t>345N205A</t>
  </si>
  <si>
    <t>SUPIMA cotton T-shirt</t>
  </si>
  <si>
    <t>345N131A</t>
  </si>
  <si>
    <t>345H128A</t>
  </si>
  <si>
    <t>345H128B</t>
  </si>
  <si>
    <t>345H124A</t>
  </si>
  <si>
    <t>345H124B</t>
  </si>
  <si>
    <t>245H011E</t>
  </si>
  <si>
    <t>245H011F</t>
  </si>
  <si>
    <t>25SS</t>
  </si>
  <si>
    <t>Rib - Nk &amp; Cuff</t>
  </si>
  <si>
    <t xml:space="preserve"> </t>
  </si>
  <si>
    <t>245H005G</t>
  </si>
  <si>
    <t>245H005H</t>
  </si>
  <si>
    <t>245N224C</t>
  </si>
  <si>
    <t>245N224D</t>
  </si>
  <si>
    <t>245N228A</t>
  </si>
  <si>
    <t>345H135A</t>
  </si>
  <si>
    <t>345H135B</t>
  </si>
  <si>
    <t>345H135C</t>
  </si>
  <si>
    <t>345H136A</t>
  </si>
  <si>
    <t>345H136B</t>
  </si>
  <si>
    <t>345H136C</t>
  </si>
  <si>
    <t>345H136J</t>
  </si>
  <si>
    <t>345H206A</t>
  </si>
  <si>
    <t>345H206B</t>
  </si>
  <si>
    <t>345H207A</t>
  </si>
  <si>
    <t>345H207B</t>
  </si>
  <si>
    <t>345N368A</t>
  </si>
  <si>
    <t>345N404A</t>
  </si>
  <si>
    <t>345N479A</t>
  </si>
  <si>
    <t>345N479B</t>
  </si>
  <si>
    <t>345N479C</t>
  </si>
  <si>
    <t>345N479D</t>
  </si>
  <si>
    <t>W's waffle T/L</t>
  </si>
  <si>
    <t>W's MFA crafts UT C</t>
  </si>
  <si>
    <t>W's MFA crafts UT D</t>
  </si>
  <si>
    <t>W's MFA crafts UT A</t>
  </si>
  <si>
    <t>GUNDAM S/S UT A</t>
  </si>
  <si>
    <t>ONE PIECE S/S UT</t>
  </si>
  <si>
    <t>MFA craft S/S UT A</t>
  </si>
  <si>
    <t>MFA craft S/S UT B</t>
  </si>
  <si>
    <t>MFA craft S/S UT C</t>
  </si>
  <si>
    <t>MFA craft S/S UT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</si>
</sst>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4D6A85-6E3F-45D1-BF8A-2ABBD282949B}" name="Table1" displayName="Table1" ref="A1:Q494" totalsRowShown="0" headerRowDxfId="21" dataDxfId="19" headerRowBorderDxfId="20" tableBorderDxfId="18" totalsRowBorderDxfId="17">
  <autoFilter ref="A1:Q494" xr:uid="{E4EC191E-A0C4-4EEB-9786-F86401581111}"/>
  <tableColumns count="17">
    <tableColumn id="1" xr3:uid="{56DEE14B-34E5-4222-AAB9-AAD2770BFB7D}" name="Item Name" dataDxfId="16"/>
    <tableColumn id="15" xr3:uid="{3AF0A7DC-A2E8-4C3B-B58A-417C1D180000}" name="Season" dataDxfId="15"/>
    <tableColumn id="2" xr3:uid="{75772867-9E3F-4789-900B-1EA6558C374F}" name="Helper" dataDxfId="14">
      <calculatedColumnFormula>Sheet4!$D2&amp;","&amp;Sheet4!$E2</calculatedColumnFormula>
    </tableColumn>
    <tableColumn id="3" xr3:uid="{02408135-6C13-467C-8EEC-AFB55FF5BBE3}" name="Main Sample Code2" dataDxfId="13"/>
    <tableColumn id="4" xr3:uid="{72E6FDBD-330B-4818-99A8-D09FC6826174}" name="Production Plan Type Name" dataDxfId="12"/>
    <tableColumn id="5" xr3:uid="{53404786-527A-4A71-8525-9CB635257869}" name="Fabric lead time" dataDxfId="11"/>
    <tableColumn id="6" xr3:uid="{3F77D4B1-EA8B-4955-A464-0726ECB695E2}" name="Trim lead time" dataDxfId="10"/>
    <tableColumn id="7" xr3:uid="{C9E326DC-6A90-47B6-B944-03606AF172DB}" name="PO Lead time" dataDxfId="9"/>
    <tableColumn id="8" xr3:uid="{D92B6E67-E5C9-4C77-BA70-4C36B7436F9B}" name="Sam" dataDxfId="8"/>
    <tableColumn id="14" xr3:uid="{9EF96E4C-FDFF-46AB-8255-11B52DB336DB}" name="Keisu" dataDxfId="7">
      <calculatedColumnFormula>Table1[[#This Row],[Sam]]/6</calculatedColumnFormula>
    </tableColumn>
    <tableColumn id="9" xr3:uid="{882ADF57-2DEE-49F3-8E05-3C201107BC13}" name="Body" dataDxfId="6"/>
    <tableColumn id="16" xr3:uid="{AFBFFAC2-CB36-4F30-970C-95AADC6E78CE}" name="Sleeve" dataDxfId="5"/>
    <tableColumn id="10" xr3:uid="{6CC5F0D5-B831-4A55-AF49-D88C741E6752}" name="Rib" dataDxfId="4"/>
    <tableColumn id="17" xr3:uid="{BDFE991D-FD62-4255-B50D-6E2DF9B5B983}" name="Rib - Nk &amp; Cuff" dataDxfId="3"/>
    <tableColumn id="11" xr3:uid="{15847876-4648-41B4-B7A2-AC075474952C}" name="S/J" dataDxfId="2"/>
    <tableColumn id="12" xr3:uid="{9434B839-06E8-4101-A580-893948C1D0FF}" name="Fleece" dataDxfId="1"/>
    <tableColumn id="13" xr3:uid="{2CC359BA-7AC0-439A-BEC1-374BE36D67B0}" name="Total" dataDxfId="0">
      <calculatedColumnFormula>SUM(Sheet4!$K2:$P2)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78B0-6553-4320-A5C7-E646DB937423}">
  <dimension ref="A1:Q494"/>
  <sheetViews>
    <sheetView tabSelected="1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12" sqref="E12"/>
    </sheetView>
  </sheetViews>
  <sheetFormatPr defaultRowHeight="11.25" x14ac:dyDescent="0.25"/>
  <cols>
    <col min="1" max="1" width="31" style="10" bestFit="1" customWidth="1"/>
    <col min="2" max="2" width="10.140625" style="9" bestFit="1" customWidth="1"/>
    <col min="3" max="3" width="11" style="9" bestFit="1" customWidth="1"/>
    <col min="4" max="4" width="18.85546875" style="9" bestFit="1" customWidth="1"/>
    <col min="5" max="5" width="13.85546875" style="9" customWidth="1"/>
    <col min="6" max="6" width="16.140625" style="9" bestFit="1" customWidth="1"/>
    <col min="7" max="7" width="15.140625" style="9" bestFit="1" customWidth="1"/>
    <col min="8" max="8" width="14.28515625" style="9" bestFit="1" customWidth="1"/>
    <col min="9" max="9" width="8.28515625" style="9" bestFit="1" customWidth="1"/>
    <col min="10" max="10" width="8.28515625" style="9" customWidth="1"/>
    <col min="11" max="11" width="8.85546875" style="9" bestFit="1" customWidth="1"/>
    <col min="12" max="12" width="8.85546875" style="9" customWidth="1"/>
    <col min="13" max="13" width="7.7109375" style="9" bestFit="1" customWidth="1"/>
    <col min="14" max="14" width="7.7109375" style="9" customWidth="1"/>
    <col min="15" max="15" width="7.5703125" style="9" bestFit="1" customWidth="1"/>
    <col min="16" max="16" width="10" style="9" bestFit="1" customWidth="1"/>
    <col min="17" max="17" width="8.85546875" style="9" bestFit="1" customWidth="1"/>
    <col min="18" max="16384" width="9.140625" style="9"/>
  </cols>
  <sheetData>
    <row r="1" spans="1:17" ht="22.5" x14ac:dyDescent="0.25">
      <c r="A1" s="2" t="s">
        <v>0</v>
      </c>
      <c r="B1" s="3" t="s">
        <v>129</v>
      </c>
      <c r="C1" s="3" t="s">
        <v>93</v>
      </c>
      <c r="D1" s="3" t="s">
        <v>1</v>
      </c>
      <c r="E1" s="4" t="s">
        <v>2</v>
      </c>
      <c r="F1" s="3" t="s">
        <v>3</v>
      </c>
      <c r="G1" s="3" t="s">
        <v>4</v>
      </c>
      <c r="H1" s="3" t="s">
        <v>5</v>
      </c>
      <c r="I1" s="3" t="s">
        <v>79</v>
      </c>
      <c r="J1" s="3" t="s">
        <v>128</v>
      </c>
      <c r="K1" s="3" t="s">
        <v>96</v>
      </c>
      <c r="L1" s="3" t="s">
        <v>135</v>
      </c>
      <c r="M1" s="3" t="s">
        <v>97</v>
      </c>
      <c r="N1" s="3" t="s">
        <v>246</v>
      </c>
      <c r="O1" s="3" t="s">
        <v>98</v>
      </c>
      <c r="P1" s="3" t="s">
        <v>99</v>
      </c>
      <c r="Q1" s="5" t="s">
        <v>100</v>
      </c>
    </row>
    <row r="2" spans="1:17" x14ac:dyDescent="0.25">
      <c r="A2" s="8" t="s">
        <v>6</v>
      </c>
      <c r="B2" s="1" t="s">
        <v>130</v>
      </c>
      <c r="C2" s="1" t="str">
        <f>Sheet4!$D2&amp;","&amp;Sheet4!$E2</f>
        <v>343N152A,Ph1</v>
      </c>
      <c r="D2" s="1" t="s">
        <v>7</v>
      </c>
      <c r="E2" s="1" t="s">
        <v>8</v>
      </c>
      <c r="F2" s="1">
        <v>135</v>
      </c>
      <c r="G2" s="1">
        <v>95</v>
      </c>
      <c r="H2" s="1">
        <v>70</v>
      </c>
      <c r="I2" s="1">
        <v>16.739999999999998</v>
      </c>
      <c r="J2" s="11">
        <f>Table1[[#This Row],[Sam]]/6</f>
        <v>2.7899999999999996</v>
      </c>
      <c r="K2" s="13">
        <f>0.248*1.03</f>
        <v>0.25544</v>
      </c>
      <c r="L2" s="13"/>
      <c r="M2" s="13" t="s">
        <v>101</v>
      </c>
      <c r="N2" s="13"/>
      <c r="O2" s="13" t="s">
        <v>102</v>
      </c>
      <c r="P2" s="13"/>
      <c r="Q2" s="14">
        <f>SUM(Sheet4!$K2:$P2)</f>
        <v>0.25544</v>
      </c>
    </row>
    <row r="3" spans="1:17" x14ac:dyDescent="0.25">
      <c r="A3" s="8" t="s">
        <v>6</v>
      </c>
      <c r="B3" s="1" t="s">
        <v>130</v>
      </c>
      <c r="C3" s="1" t="str">
        <f>Sheet4!$D3&amp;","&amp;Sheet4!$E3</f>
        <v>343N152A,Ph2</v>
      </c>
      <c r="D3" s="1" t="s">
        <v>7</v>
      </c>
      <c r="E3" s="1" t="s">
        <v>9</v>
      </c>
      <c r="F3" s="1">
        <v>120</v>
      </c>
      <c r="G3" s="1">
        <v>85</v>
      </c>
      <c r="H3" s="1">
        <v>35</v>
      </c>
      <c r="I3" s="1">
        <v>16.739999999999998</v>
      </c>
      <c r="J3" s="11">
        <f>Table1[[#This Row],[Sam]]/6</f>
        <v>2.7899999999999996</v>
      </c>
      <c r="K3" s="13">
        <f t="shared" ref="K3:K10" si="0">0.248*1.03</f>
        <v>0.25544</v>
      </c>
      <c r="L3" s="13"/>
      <c r="M3" s="13" t="s">
        <v>101</v>
      </c>
      <c r="N3" s="13"/>
      <c r="O3" s="13" t="s">
        <v>102</v>
      </c>
      <c r="P3" s="13"/>
      <c r="Q3" s="14">
        <f>SUM(Sheet4!$K3:$P3)</f>
        <v>0.25544</v>
      </c>
    </row>
    <row r="4" spans="1:17" x14ac:dyDescent="0.25">
      <c r="A4" s="8" t="s">
        <v>6</v>
      </c>
      <c r="B4" s="1" t="s">
        <v>130</v>
      </c>
      <c r="C4" s="1" t="str">
        <f>Sheet4!$D4&amp;","&amp;Sheet4!$E4</f>
        <v>343N152A,Ph3</v>
      </c>
      <c r="D4" s="1" t="s">
        <v>7</v>
      </c>
      <c r="E4" s="1" t="s">
        <v>78</v>
      </c>
      <c r="F4" s="1">
        <v>110</v>
      </c>
      <c r="G4" s="1">
        <v>60</v>
      </c>
      <c r="H4" s="1">
        <v>10</v>
      </c>
      <c r="I4" s="1">
        <v>16.739999999999998</v>
      </c>
      <c r="J4" s="11">
        <f>Table1[[#This Row],[Sam]]/6</f>
        <v>2.7899999999999996</v>
      </c>
      <c r="K4" s="13">
        <f t="shared" si="0"/>
        <v>0.25544</v>
      </c>
      <c r="L4" s="13"/>
      <c r="M4" s="13" t="s">
        <v>101</v>
      </c>
      <c r="N4" s="13"/>
      <c r="O4" s="13" t="s">
        <v>102</v>
      </c>
      <c r="P4" s="13"/>
      <c r="Q4" s="14">
        <f>SUM(Sheet4!$K4:$P4)</f>
        <v>0.25544</v>
      </c>
    </row>
    <row r="5" spans="1:17" x14ac:dyDescent="0.25">
      <c r="A5" s="8" t="s">
        <v>6</v>
      </c>
      <c r="B5" s="1" t="s">
        <v>130</v>
      </c>
      <c r="C5" s="1" t="str">
        <f>Sheet4!$D5&amp;","&amp;Sheet4!$E5</f>
        <v>343N152B,Ph1</v>
      </c>
      <c r="D5" s="1" t="s">
        <v>10</v>
      </c>
      <c r="E5" s="1" t="s">
        <v>8</v>
      </c>
      <c r="F5" s="1">
        <v>135</v>
      </c>
      <c r="G5" s="1">
        <v>95</v>
      </c>
      <c r="H5" s="1">
        <v>70</v>
      </c>
      <c r="I5" s="1">
        <v>16.739999999999998</v>
      </c>
      <c r="J5" s="11">
        <f>Table1[[#This Row],[Sam]]/6</f>
        <v>2.7899999999999996</v>
      </c>
      <c r="K5" s="13">
        <f t="shared" si="0"/>
        <v>0.25544</v>
      </c>
      <c r="L5" s="13"/>
      <c r="M5" s="13" t="s">
        <v>101</v>
      </c>
      <c r="N5" s="13"/>
      <c r="O5" s="13" t="s">
        <v>102</v>
      </c>
      <c r="P5" s="13"/>
      <c r="Q5" s="14">
        <f>SUM(Sheet4!$K5:$P5)</f>
        <v>0.25544</v>
      </c>
    </row>
    <row r="6" spans="1:17" x14ac:dyDescent="0.25">
      <c r="A6" s="8" t="s">
        <v>6</v>
      </c>
      <c r="B6" s="1" t="s">
        <v>130</v>
      </c>
      <c r="C6" s="1" t="str">
        <f>Sheet4!$D6&amp;","&amp;Sheet4!$E6</f>
        <v>343N152B,Ph2</v>
      </c>
      <c r="D6" s="1" t="s">
        <v>10</v>
      </c>
      <c r="E6" s="1" t="s">
        <v>9</v>
      </c>
      <c r="F6" s="1">
        <v>120</v>
      </c>
      <c r="G6" s="1">
        <v>85</v>
      </c>
      <c r="H6" s="1">
        <v>35</v>
      </c>
      <c r="I6" s="1">
        <v>16.739999999999998</v>
      </c>
      <c r="J6" s="11">
        <f>Table1[[#This Row],[Sam]]/6</f>
        <v>2.7899999999999996</v>
      </c>
      <c r="K6" s="13">
        <f t="shared" si="0"/>
        <v>0.25544</v>
      </c>
      <c r="L6" s="13"/>
      <c r="M6" s="13" t="s">
        <v>101</v>
      </c>
      <c r="N6" s="13"/>
      <c r="O6" s="13" t="s">
        <v>102</v>
      </c>
      <c r="P6" s="13"/>
      <c r="Q6" s="14">
        <f>SUM(Sheet4!$K6:$P6)</f>
        <v>0.25544</v>
      </c>
    </row>
    <row r="7" spans="1:17" x14ac:dyDescent="0.25">
      <c r="A7" s="8" t="s">
        <v>6</v>
      </c>
      <c r="B7" s="1" t="s">
        <v>130</v>
      </c>
      <c r="C7" s="1" t="str">
        <f>Sheet4!$D7&amp;","&amp;Sheet4!$E7</f>
        <v>343N152B,Ph3</v>
      </c>
      <c r="D7" s="1" t="s">
        <v>10</v>
      </c>
      <c r="E7" s="1" t="s">
        <v>78</v>
      </c>
      <c r="F7" s="1">
        <v>110</v>
      </c>
      <c r="G7" s="1">
        <v>60</v>
      </c>
      <c r="H7" s="1">
        <v>10</v>
      </c>
      <c r="I7" s="1">
        <v>16.739999999999998</v>
      </c>
      <c r="J7" s="11">
        <f>Table1[[#This Row],[Sam]]/6</f>
        <v>2.7899999999999996</v>
      </c>
      <c r="K7" s="13">
        <f t="shared" si="0"/>
        <v>0.25544</v>
      </c>
      <c r="L7" s="13"/>
      <c r="M7" s="13" t="s">
        <v>101</v>
      </c>
      <c r="N7" s="13"/>
      <c r="O7" s="13" t="s">
        <v>102</v>
      </c>
      <c r="P7" s="13"/>
      <c r="Q7" s="14">
        <f>SUM(Sheet4!$K7:$P7)</f>
        <v>0.25544</v>
      </c>
    </row>
    <row r="8" spans="1:17" x14ac:dyDescent="0.25">
      <c r="A8" s="8" t="s">
        <v>88</v>
      </c>
      <c r="B8" s="1" t="s">
        <v>130</v>
      </c>
      <c r="C8" s="1" t="str">
        <f>Sheet4!$D8&amp;","&amp;Sheet4!$E8</f>
        <v>823N231A,Ph1</v>
      </c>
      <c r="D8" s="1" t="s">
        <v>89</v>
      </c>
      <c r="E8" s="1" t="s">
        <v>8</v>
      </c>
      <c r="F8" s="1">
        <v>135</v>
      </c>
      <c r="G8" s="1">
        <v>95</v>
      </c>
      <c r="H8" s="1">
        <v>70</v>
      </c>
      <c r="I8" s="1">
        <v>16.739999999999998</v>
      </c>
      <c r="J8" s="11">
        <f>Table1[[#This Row],[Sam]]/6</f>
        <v>2.7899999999999996</v>
      </c>
      <c r="K8" s="13">
        <f t="shared" si="0"/>
        <v>0.25544</v>
      </c>
      <c r="L8" s="13"/>
      <c r="M8" s="13" t="s">
        <v>101</v>
      </c>
      <c r="N8" s="13"/>
      <c r="O8" s="13" t="s">
        <v>102</v>
      </c>
      <c r="P8" s="13"/>
      <c r="Q8" s="14">
        <f>SUM(Sheet4!$K8:$P8)</f>
        <v>0.25544</v>
      </c>
    </row>
    <row r="9" spans="1:17" x14ac:dyDescent="0.25">
      <c r="A9" s="8" t="s">
        <v>88</v>
      </c>
      <c r="B9" s="1" t="s">
        <v>130</v>
      </c>
      <c r="C9" s="1" t="str">
        <f>Sheet4!$D9&amp;","&amp;Sheet4!$E9</f>
        <v>823N231A,Ph2</v>
      </c>
      <c r="D9" s="1" t="s">
        <v>89</v>
      </c>
      <c r="E9" s="1" t="s">
        <v>9</v>
      </c>
      <c r="F9" s="1">
        <v>120</v>
      </c>
      <c r="G9" s="1">
        <v>85</v>
      </c>
      <c r="H9" s="1">
        <v>35</v>
      </c>
      <c r="I9" s="1">
        <v>16.739999999999998</v>
      </c>
      <c r="J9" s="11">
        <f>Table1[[#This Row],[Sam]]/6</f>
        <v>2.7899999999999996</v>
      </c>
      <c r="K9" s="13">
        <f t="shared" si="0"/>
        <v>0.25544</v>
      </c>
      <c r="L9" s="13"/>
      <c r="M9" s="13" t="s">
        <v>101</v>
      </c>
      <c r="N9" s="13"/>
      <c r="O9" s="13" t="s">
        <v>102</v>
      </c>
      <c r="P9" s="13"/>
      <c r="Q9" s="14">
        <f>SUM(Sheet4!$K9:$P9)</f>
        <v>0.25544</v>
      </c>
    </row>
    <row r="10" spans="1:17" x14ac:dyDescent="0.25">
      <c r="A10" s="8" t="s">
        <v>88</v>
      </c>
      <c r="B10" s="1" t="s">
        <v>130</v>
      </c>
      <c r="C10" s="1" t="str">
        <f>Sheet4!$D10&amp;","&amp;Sheet4!$E10</f>
        <v>823N231A,Ph3</v>
      </c>
      <c r="D10" s="1" t="s">
        <v>89</v>
      </c>
      <c r="E10" s="1" t="s">
        <v>78</v>
      </c>
      <c r="F10" s="1">
        <v>110</v>
      </c>
      <c r="G10" s="1">
        <v>60</v>
      </c>
      <c r="H10" s="1">
        <v>10</v>
      </c>
      <c r="I10" s="1">
        <v>16.739999999999998</v>
      </c>
      <c r="J10" s="11">
        <f>Table1[[#This Row],[Sam]]/6</f>
        <v>2.7899999999999996</v>
      </c>
      <c r="K10" s="13">
        <f t="shared" si="0"/>
        <v>0.25544</v>
      </c>
      <c r="L10" s="13"/>
      <c r="M10" s="13" t="s">
        <v>101</v>
      </c>
      <c r="N10" s="13"/>
      <c r="O10" s="13" t="s">
        <v>102</v>
      </c>
      <c r="P10" s="13"/>
      <c r="Q10" s="14">
        <f>SUM(Sheet4!$K10:$P10)</f>
        <v>0.25544</v>
      </c>
    </row>
    <row r="11" spans="1:17" x14ac:dyDescent="0.25">
      <c r="A11" s="8" t="s">
        <v>11</v>
      </c>
      <c r="B11" s="1" t="s">
        <v>131</v>
      </c>
      <c r="C11" s="1" t="str">
        <f>Sheet4!$D11&amp;","&amp;Sheet4!$E11</f>
        <v>343F242A,Ph1</v>
      </c>
      <c r="D11" s="1" t="s">
        <v>12</v>
      </c>
      <c r="E11" s="1" t="s">
        <v>8</v>
      </c>
      <c r="F11" s="1">
        <v>135</v>
      </c>
      <c r="G11" s="1">
        <v>95</v>
      </c>
      <c r="H11" s="1">
        <v>70</v>
      </c>
      <c r="I11" s="1">
        <v>40.090000000000003</v>
      </c>
      <c r="J11" s="11">
        <f>Table1[[#This Row],[Sam]]/6</f>
        <v>6.6816666666666675</v>
      </c>
      <c r="K11" s="13">
        <f>0.616*1.03</f>
        <v>0.63448000000000004</v>
      </c>
      <c r="L11" s="13"/>
      <c r="M11" s="13">
        <v>4.4999999999999998E-2</v>
      </c>
      <c r="N11" s="13"/>
      <c r="O11" s="13">
        <v>4.2999999999999997E-2</v>
      </c>
      <c r="P11" s="13"/>
      <c r="Q11" s="14">
        <f>SUM(Sheet4!$K11:$P11)</f>
        <v>0.72248000000000012</v>
      </c>
    </row>
    <row r="12" spans="1:17" x14ac:dyDescent="0.25">
      <c r="A12" s="8" t="s">
        <v>11</v>
      </c>
      <c r="B12" s="1" t="s">
        <v>131</v>
      </c>
      <c r="C12" s="1" t="str">
        <f>Sheet4!$D12&amp;","&amp;Sheet4!$E12</f>
        <v>343F242A,Ph2</v>
      </c>
      <c r="D12" s="1" t="s">
        <v>12</v>
      </c>
      <c r="E12" s="1" t="s">
        <v>9</v>
      </c>
      <c r="F12" s="1">
        <v>120</v>
      </c>
      <c r="G12" s="1">
        <v>85</v>
      </c>
      <c r="H12" s="1">
        <v>35</v>
      </c>
      <c r="I12" s="1">
        <v>40.090000000000003</v>
      </c>
      <c r="J12" s="11">
        <f>Table1[[#This Row],[Sam]]/6</f>
        <v>6.6816666666666675</v>
      </c>
      <c r="K12" s="13">
        <f t="shared" ref="K12:K13" si="1">0.616*1.03</f>
        <v>0.63448000000000004</v>
      </c>
      <c r="L12" s="13"/>
      <c r="M12" s="13">
        <v>4.4999999999999998E-2</v>
      </c>
      <c r="N12" s="13"/>
      <c r="O12" s="13">
        <v>4.2999999999999997E-2</v>
      </c>
      <c r="P12" s="13"/>
      <c r="Q12" s="14">
        <f>SUM(Sheet4!$K12:$P12)</f>
        <v>0.72248000000000012</v>
      </c>
    </row>
    <row r="13" spans="1:17" x14ac:dyDescent="0.25">
      <c r="A13" s="8" t="s">
        <v>11</v>
      </c>
      <c r="B13" s="1" t="s">
        <v>131</v>
      </c>
      <c r="C13" s="1" t="str">
        <f>Sheet4!$D13&amp;","&amp;Sheet4!$E13</f>
        <v>343F242A,Ph3</v>
      </c>
      <c r="D13" s="1" t="s">
        <v>12</v>
      </c>
      <c r="E13" s="1" t="s">
        <v>78</v>
      </c>
      <c r="F13" s="1">
        <v>110</v>
      </c>
      <c r="G13" s="1">
        <v>60</v>
      </c>
      <c r="H13" s="1">
        <v>10</v>
      </c>
      <c r="I13" s="1">
        <v>40.090000000000003</v>
      </c>
      <c r="J13" s="11">
        <f>Table1[[#This Row],[Sam]]/6</f>
        <v>6.6816666666666675</v>
      </c>
      <c r="K13" s="13">
        <f t="shared" si="1"/>
        <v>0.63448000000000004</v>
      </c>
      <c r="L13" s="13"/>
      <c r="M13" s="13">
        <v>4.4999999999999998E-2</v>
      </c>
      <c r="N13" s="13"/>
      <c r="O13" s="13">
        <v>4.2999999999999997E-2</v>
      </c>
      <c r="P13" s="13"/>
      <c r="Q13" s="14">
        <f>SUM(Sheet4!$K13:$P13)</f>
        <v>0.72248000000000012</v>
      </c>
    </row>
    <row r="14" spans="1:17" x14ac:dyDescent="0.25">
      <c r="A14" s="8" t="s">
        <v>13</v>
      </c>
      <c r="B14" s="1" t="s">
        <v>131</v>
      </c>
      <c r="C14" s="1" t="str">
        <f>Sheet4!$D14&amp;","&amp;Sheet4!$E14</f>
        <v>343F062A,Ph1</v>
      </c>
      <c r="D14" s="1" t="s">
        <v>14</v>
      </c>
      <c r="E14" s="1" t="s">
        <v>8</v>
      </c>
      <c r="F14" s="1">
        <v>120</v>
      </c>
      <c r="G14" s="1">
        <v>77</v>
      </c>
      <c r="H14" s="1">
        <v>70</v>
      </c>
      <c r="I14" s="1">
        <v>24.51</v>
      </c>
      <c r="J14" s="11">
        <f>Table1[[#This Row],[Sam]]/6</f>
        <v>4.085</v>
      </c>
      <c r="K14" s="13">
        <f>0.415*1.03</f>
        <v>0.42745</v>
      </c>
      <c r="L14" s="13"/>
      <c r="M14" s="13">
        <f>0.018*1.03</f>
        <v>1.8539999999999997E-2</v>
      </c>
      <c r="N14" s="13"/>
      <c r="O14" s="13">
        <f>0.049*1.03</f>
        <v>5.0470000000000001E-2</v>
      </c>
      <c r="P14" s="13"/>
      <c r="Q14" s="14">
        <f>SUM(Sheet4!$K14:$P14)</f>
        <v>0.49646000000000001</v>
      </c>
    </row>
    <row r="15" spans="1:17" x14ac:dyDescent="0.25">
      <c r="A15" s="8" t="s">
        <v>13</v>
      </c>
      <c r="B15" s="1" t="s">
        <v>131</v>
      </c>
      <c r="C15" s="1" t="str">
        <f>Sheet4!$D15&amp;","&amp;Sheet4!$E15</f>
        <v>343F062A,Ph2</v>
      </c>
      <c r="D15" s="1" t="s">
        <v>14</v>
      </c>
      <c r="E15" s="1" t="s">
        <v>9</v>
      </c>
      <c r="F15" s="1">
        <v>110</v>
      </c>
      <c r="G15" s="1">
        <v>60</v>
      </c>
      <c r="H15" s="1">
        <v>35</v>
      </c>
      <c r="I15" s="1">
        <v>24.51</v>
      </c>
      <c r="J15" s="11">
        <f>Table1[[#This Row],[Sam]]/6</f>
        <v>4.085</v>
      </c>
      <c r="K15" s="13">
        <f t="shared" ref="K15:K16" si="2">0.415*1.03</f>
        <v>0.42745</v>
      </c>
      <c r="L15" s="13"/>
      <c r="M15" s="13">
        <f t="shared" ref="M15:M16" si="3">0.018*1.03</f>
        <v>1.8539999999999997E-2</v>
      </c>
      <c r="N15" s="13"/>
      <c r="O15" s="13">
        <f t="shared" ref="O15:O16" si="4">0.049*1.03</f>
        <v>5.0470000000000001E-2</v>
      </c>
      <c r="P15" s="13"/>
      <c r="Q15" s="14">
        <f>SUM(Sheet4!$K15:$P15)</f>
        <v>0.49646000000000001</v>
      </c>
    </row>
    <row r="16" spans="1:17" x14ac:dyDescent="0.25">
      <c r="A16" s="8" t="s">
        <v>13</v>
      </c>
      <c r="B16" s="1" t="s">
        <v>131</v>
      </c>
      <c r="C16" s="1" t="str">
        <f>Sheet4!$D16&amp;","&amp;Sheet4!$E16</f>
        <v>343F062A,Ph3</v>
      </c>
      <c r="D16" s="1" t="s">
        <v>14</v>
      </c>
      <c r="E16" s="1" t="s">
        <v>78</v>
      </c>
      <c r="F16" s="1">
        <v>88</v>
      </c>
      <c r="G16" s="1">
        <v>45</v>
      </c>
      <c r="H16" s="1">
        <v>10</v>
      </c>
      <c r="I16" s="1">
        <v>24.51</v>
      </c>
      <c r="J16" s="11">
        <f>Table1[[#This Row],[Sam]]/6</f>
        <v>4.085</v>
      </c>
      <c r="K16" s="13">
        <f t="shared" si="2"/>
        <v>0.42745</v>
      </c>
      <c r="L16" s="13"/>
      <c r="M16" s="13">
        <f t="shared" si="3"/>
        <v>1.8539999999999997E-2</v>
      </c>
      <c r="N16" s="13"/>
      <c r="O16" s="13">
        <f t="shared" si="4"/>
        <v>5.0470000000000001E-2</v>
      </c>
      <c r="P16" s="13"/>
      <c r="Q16" s="14">
        <f>SUM(Sheet4!$K16:$P16)</f>
        <v>0.49646000000000001</v>
      </c>
    </row>
    <row r="17" spans="1:17" x14ac:dyDescent="0.25">
      <c r="A17" s="8" t="s">
        <v>15</v>
      </c>
      <c r="B17" s="1" t="s">
        <v>131</v>
      </c>
      <c r="C17" s="1" t="str">
        <f>Sheet4!$D17&amp;","&amp;Sheet4!$E17</f>
        <v>343F114A,Ph1</v>
      </c>
      <c r="D17" s="1" t="s">
        <v>16</v>
      </c>
      <c r="E17" s="1" t="s">
        <v>8</v>
      </c>
      <c r="F17" s="1">
        <v>120</v>
      </c>
      <c r="G17" s="1">
        <v>77</v>
      </c>
      <c r="H17" s="1">
        <v>70</v>
      </c>
      <c r="I17" s="1">
        <v>24.51</v>
      </c>
      <c r="J17" s="11">
        <f>Table1[[#This Row],[Sam]]/6</f>
        <v>4.085</v>
      </c>
      <c r="K17" s="13">
        <f>0.446*1.03</f>
        <v>0.45938000000000001</v>
      </c>
      <c r="L17" s="13"/>
      <c r="M17" s="13">
        <f>0.018*1.03</f>
        <v>1.8539999999999997E-2</v>
      </c>
      <c r="N17" s="13"/>
      <c r="O17" s="13">
        <f>0.049*1.03</f>
        <v>5.0470000000000001E-2</v>
      </c>
      <c r="P17" s="13"/>
      <c r="Q17" s="14">
        <f>SUM(Sheet4!$K17:$P17)</f>
        <v>0.52839000000000003</v>
      </c>
    </row>
    <row r="18" spans="1:17" x14ac:dyDescent="0.25">
      <c r="A18" s="8" t="s">
        <v>15</v>
      </c>
      <c r="B18" s="1" t="s">
        <v>131</v>
      </c>
      <c r="C18" s="1" t="str">
        <f>Sheet4!$D18&amp;","&amp;Sheet4!$E18</f>
        <v>343F114A,Ph2</v>
      </c>
      <c r="D18" s="1" t="s">
        <v>16</v>
      </c>
      <c r="E18" s="1" t="s">
        <v>9</v>
      </c>
      <c r="F18" s="1">
        <v>110</v>
      </c>
      <c r="G18" s="1">
        <v>60</v>
      </c>
      <c r="H18" s="1">
        <v>35</v>
      </c>
      <c r="I18" s="1">
        <v>24.51</v>
      </c>
      <c r="J18" s="11">
        <f>Table1[[#This Row],[Sam]]/6</f>
        <v>4.085</v>
      </c>
      <c r="K18" s="13">
        <f t="shared" ref="K18:K19" si="5">0.446*1.03</f>
        <v>0.45938000000000001</v>
      </c>
      <c r="L18" s="13"/>
      <c r="M18" s="13">
        <f t="shared" ref="M18:M19" si="6">0.018*1.03</f>
        <v>1.8539999999999997E-2</v>
      </c>
      <c r="N18" s="13"/>
      <c r="O18" s="13">
        <f t="shared" ref="O18:O19" si="7">0.049*1.03</f>
        <v>5.0470000000000001E-2</v>
      </c>
      <c r="P18" s="13"/>
      <c r="Q18" s="14">
        <f>SUM(Sheet4!$K18:$P18)</f>
        <v>0.52839000000000003</v>
      </c>
    </row>
    <row r="19" spans="1:17" x14ac:dyDescent="0.25">
      <c r="A19" s="8" t="s">
        <v>15</v>
      </c>
      <c r="B19" s="1" t="s">
        <v>131</v>
      </c>
      <c r="C19" s="1" t="str">
        <f>Sheet4!$D19&amp;","&amp;Sheet4!$E19</f>
        <v>343F114A,Ph3</v>
      </c>
      <c r="D19" s="1" t="s">
        <v>16</v>
      </c>
      <c r="E19" s="1" t="s">
        <v>78</v>
      </c>
      <c r="F19" s="1">
        <v>88</v>
      </c>
      <c r="G19" s="1">
        <v>45</v>
      </c>
      <c r="H19" s="1">
        <v>10</v>
      </c>
      <c r="I19" s="1">
        <v>24.51</v>
      </c>
      <c r="J19" s="11">
        <f>Table1[[#This Row],[Sam]]/6</f>
        <v>4.085</v>
      </c>
      <c r="K19" s="13">
        <f t="shared" si="5"/>
        <v>0.45938000000000001</v>
      </c>
      <c r="L19" s="13"/>
      <c r="M19" s="13">
        <f t="shared" si="6"/>
        <v>1.8539999999999997E-2</v>
      </c>
      <c r="N19" s="13"/>
      <c r="O19" s="13">
        <f t="shared" si="7"/>
        <v>5.0470000000000001E-2</v>
      </c>
      <c r="P19" s="13"/>
      <c r="Q19" s="14">
        <f>SUM(Sheet4!$K19:$P19)</f>
        <v>0.52839000000000003</v>
      </c>
    </row>
    <row r="20" spans="1:17" x14ac:dyDescent="0.25">
      <c r="A20" s="8" t="s">
        <v>17</v>
      </c>
      <c r="B20" s="1" t="s">
        <v>131</v>
      </c>
      <c r="C20" s="1" t="str">
        <f>Sheet4!$D20&amp;","&amp;Sheet4!$E20</f>
        <v>343F108A,Ph1</v>
      </c>
      <c r="D20" s="1" t="s">
        <v>18</v>
      </c>
      <c r="E20" s="1" t="s">
        <v>8</v>
      </c>
      <c r="F20" s="1">
        <v>120</v>
      </c>
      <c r="G20" s="1">
        <v>77</v>
      </c>
      <c r="H20" s="1">
        <v>70</v>
      </c>
      <c r="I20" s="1">
        <v>13.17</v>
      </c>
      <c r="J20" s="11">
        <f>Table1[[#This Row],[Sam]]/6</f>
        <v>2.1949999999999998</v>
      </c>
      <c r="K20" s="13">
        <f>0.353*1.03</f>
        <v>0.36358999999999997</v>
      </c>
      <c r="L20" s="13"/>
      <c r="M20" s="13">
        <f>0.009*1.03</f>
        <v>9.2699999999999987E-3</v>
      </c>
      <c r="N20" s="13"/>
      <c r="O20" s="13"/>
      <c r="P20" s="13"/>
      <c r="Q20" s="14">
        <f>SUM(Sheet4!$K20:$P20)</f>
        <v>0.37285999999999997</v>
      </c>
    </row>
    <row r="21" spans="1:17" x14ac:dyDescent="0.25">
      <c r="A21" s="8" t="s">
        <v>17</v>
      </c>
      <c r="B21" s="1" t="s">
        <v>131</v>
      </c>
      <c r="C21" s="1" t="str">
        <f>Sheet4!$D21&amp;","&amp;Sheet4!$E21</f>
        <v>343F108A,Ph2</v>
      </c>
      <c r="D21" s="1" t="s">
        <v>18</v>
      </c>
      <c r="E21" s="1" t="s">
        <v>9</v>
      </c>
      <c r="F21" s="1">
        <v>110</v>
      </c>
      <c r="G21" s="1">
        <v>60</v>
      </c>
      <c r="H21" s="1">
        <v>35</v>
      </c>
      <c r="I21" s="1">
        <v>13.17</v>
      </c>
      <c r="J21" s="11">
        <f>Table1[[#This Row],[Sam]]/6</f>
        <v>2.1949999999999998</v>
      </c>
      <c r="K21" s="13">
        <f t="shared" ref="K21:K25" si="8">0.353*1.03</f>
        <v>0.36358999999999997</v>
      </c>
      <c r="L21" s="13"/>
      <c r="M21" s="13">
        <f t="shared" ref="M21:M25" si="9">0.009*1.03</f>
        <v>9.2699999999999987E-3</v>
      </c>
      <c r="N21" s="13"/>
      <c r="O21" s="13"/>
      <c r="P21" s="13"/>
      <c r="Q21" s="14">
        <f>SUM(Sheet4!$K21:$P21)</f>
        <v>0.37285999999999997</v>
      </c>
    </row>
    <row r="22" spans="1:17" x14ac:dyDescent="0.25">
      <c r="A22" s="8" t="s">
        <v>17</v>
      </c>
      <c r="B22" s="1" t="s">
        <v>131</v>
      </c>
      <c r="C22" s="1" t="str">
        <f>Sheet4!$D22&amp;","&amp;Sheet4!$E22</f>
        <v>343F108A,Ph3</v>
      </c>
      <c r="D22" s="1" t="s">
        <v>18</v>
      </c>
      <c r="E22" s="1" t="s">
        <v>78</v>
      </c>
      <c r="F22" s="1">
        <v>88</v>
      </c>
      <c r="G22" s="1">
        <v>20</v>
      </c>
      <c r="H22" s="1">
        <v>10</v>
      </c>
      <c r="I22" s="1">
        <v>13.17</v>
      </c>
      <c r="J22" s="11">
        <f>Table1[[#This Row],[Sam]]/6</f>
        <v>2.1949999999999998</v>
      </c>
      <c r="K22" s="13">
        <f t="shared" si="8"/>
        <v>0.36358999999999997</v>
      </c>
      <c r="L22" s="13"/>
      <c r="M22" s="13">
        <f t="shared" si="9"/>
        <v>9.2699999999999987E-3</v>
      </c>
      <c r="N22" s="13"/>
      <c r="O22" s="13"/>
      <c r="P22" s="13"/>
      <c r="Q22" s="14">
        <f>SUM(Sheet4!$K22:$P22)</f>
        <v>0.37285999999999997</v>
      </c>
    </row>
    <row r="23" spans="1:17" x14ac:dyDescent="0.25">
      <c r="A23" s="8" t="s">
        <v>17</v>
      </c>
      <c r="B23" s="1" t="s">
        <v>131</v>
      </c>
      <c r="C23" s="1" t="str">
        <f>Sheet4!$D23&amp;","&amp;Sheet4!$E23</f>
        <v>343F108B,Ph1</v>
      </c>
      <c r="D23" s="1" t="s">
        <v>19</v>
      </c>
      <c r="E23" s="1" t="s">
        <v>8</v>
      </c>
      <c r="F23" s="1">
        <v>135</v>
      </c>
      <c r="G23" s="1">
        <v>77</v>
      </c>
      <c r="H23" s="1">
        <v>70</v>
      </c>
      <c r="I23" s="1">
        <v>13.17</v>
      </c>
      <c r="J23" s="11">
        <f>Table1[[#This Row],[Sam]]/6</f>
        <v>2.1949999999999998</v>
      </c>
      <c r="K23" s="13">
        <f t="shared" si="8"/>
        <v>0.36358999999999997</v>
      </c>
      <c r="L23" s="13"/>
      <c r="M23" s="13">
        <f t="shared" si="9"/>
        <v>9.2699999999999987E-3</v>
      </c>
      <c r="N23" s="13"/>
      <c r="O23" s="13"/>
      <c r="P23" s="13"/>
      <c r="Q23" s="14">
        <f>SUM(Sheet4!$K23:$P23)</f>
        <v>0.37285999999999997</v>
      </c>
    </row>
    <row r="24" spans="1:17" x14ac:dyDescent="0.25">
      <c r="A24" s="8" t="s">
        <v>17</v>
      </c>
      <c r="B24" s="1" t="s">
        <v>131</v>
      </c>
      <c r="C24" s="1" t="str">
        <f>Sheet4!$D24&amp;","&amp;Sheet4!$E24</f>
        <v>343F108B,Ph2</v>
      </c>
      <c r="D24" s="1" t="s">
        <v>19</v>
      </c>
      <c r="E24" s="1" t="s">
        <v>9</v>
      </c>
      <c r="F24" s="1">
        <v>120</v>
      </c>
      <c r="G24" s="1">
        <v>60</v>
      </c>
      <c r="H24" s="1">
        <v>35</v>
      </c>
      <c r="I24" s="1">
        <v>13.17</v>
      </c>
      <c r="J24" s="11">
        <f>Table1[[#This Row],[Sam]]/6</f>
        <v>2.1949999999999998</v>
      </c>
      <c r="K24" s="13">
        <f t="shared" si="8"/>
        <v>0.36358999999999997</v>
      </c>
      <c r="L24" s="13"/>
      <c r="M24" s="13">
        <f t="shared" si="9"/>
        <v>9.2699999999999987E-3</v>
      </c>
      <c r="N24" s="13"/>
      <c r="O24" s="13"/>
      <c r="P24" s="13"/>
      <c r="Q24" s="14">
        <f>SUM(Sheet4!$K24:$P24)</f>
        <v>0.37285999999999997</v>
      </c>
    </row>
    <row r="25" spans="1:17" x14ac:dyDescent="0.25">
      <c r="A25" s="8" t="s">
        <v>17</v>
      </c>
      <c r="B25" s="1" t="s">
        <v>131</v>
      </c>
      <c r="C25" s="1" t="str">
        <f>Sheet4!$D25&amp;","&amp;Sheet4!$E25</f>
        <v>343F108B,Ph3</v>
      </c>
      <c r="D25" s="1" t="s">
        <v>19</v>
      </c>
      <c r="E25" s="1" t="s">
        <v>78</v>
      </c>
      <c r="F25" s="1">
        <v>110</v>
      </c>
      <c r="G25" s="1">
        <v>20</v>
      </c>
      <c r="H25" s="1">
        <v>10</v>
      </c>
      <c r="I25" s="1">
        <v>13.17</v>
      </c>
      <c r="J25" s="11">
        <f>Table1[[#This Row],[Sam]]/6</f>
        <v>2.1949999999999998</v>
      </c>
      <c r="K25" s="13">
        <f t="shared" si="8"/>
        <v>0.36358999999999997</v>
      </c>
      <c r="L25" s="13"/>
      <c r="M25" s="13">
        <f t="shared" si="9"/>
        <v>9.2699999999999987E-3</v>
      </c>
      <c r="N25" s="13"/>
      <c r="O25" s="13"/>
      <c r="P25" s="13"/>
      <c r="Q25" s="14">
        <f>SUM(Sheet4!$K25:$P25)</f>
        <v>0.37285999999999997</v>
      </c>
    </row>
    <row r="26" spans="1:17" x14ac:dyDescent="0.25">
      <c r="A26" s="8" t="s">
        <v>20</v>
      </c>
      <c r="B26" s="1" t="s">
        <v>131</v>
      </c>
      <c r="C26" s="1" t="str">
        <f>Sheet4!$D26&amp;","&amp;Sheet4!$E26</f>
        <v>343F109A,Ph1</v>
      </c>
      <c r="D26" s="1" t="s">
        <v>21</v>
      </c>
      <c r="E26" s="1" t="s">
        <v>8</v>
      </c>
      <c r="F26" s="1">
        <v>120</v>
      </c>
      <c r="G26" s="1">
        <v>77</v>
      </c>
      <c r="H26" s="1">
        <v>70</v>
      </c>
      <c r="I26" s="1">
        <v>12.71</v>
      </c>
      <c r="J26" s="11">
        <f>Table1[[#This Row],[Sam]]/6</f>
        <v>2.1183333333333336</v>
      </c>
      <c r="K26" s="13">
        <f>0.386*1.03</f>
        <v>0.39758000000000004</v>
      </c>
      <c r="L26" s="13"/>
      <c r="M26" s="13"/>
      <c r="N26" s="13"/>
      <c r="O26" s="13"/>
      <c r="P26" s="13"/>
      <c r="Q26" s="14">
        <f>SUM(Sheet4!$K26:$P26)</f>
        <v>0.39758000000000004</v>
      </c>
    </row>
    <row r="27" spans="1:17" x14ac:dyDescent="0.25">
      <c r="A27" s="8" t="s">
        <v>20</v>
      </c>
      <c r="B27" s="1" t="s">
        <v>131</v>
      </c>
      <c r="C27" s="1" t="str">
        <f>Sheet4!$D27&amp;","&amp;Sheet4!$E27</f>
        <v>343F109A,Ph2</v>
      </c>
      <c r="D27" s="1" t="s">
        <v>21</v>
      </c>
      <c r="E27" s="1" t="s">
        <v>9</v>
      </c>
      <c r="F27" s="1">
        <v>110</v>
      </c>
      <c r="G27" s="1">
        <v>60</v>
      </c>
      <c r="H27" s="1">
        <v>35</v>
      </c>
      <c r="I27" s="1">
        <v>12.71</v>
      </c>
      <c r="J27" s="11">
        <f>Table1[[#This Row],[Sam]]/6</f>
        <v>2.1183333333333336</v>
      </c>
      <c r="K27" s="13">
        <f t="shared" ref="K27:K28" si="10">0.386*1.03</f>
        <v>0.39758000000000004</v>
      </c>
      <c r="L27" s="13"/>
      <c r="M27" s="13"/>
      <c r="N27" s="13"/>
      <c r="O27" s="13"/>
      <c r="P27" s="13"/>
      <c r="Q27" s="14">
        <f>SUM(Sheet4!$K27:$P27)</f>
        <v>0.39758000000000004</v>
      </c>
    </row>
    <row r="28" spans="1:17" x14ac:dyDescent="0.25">
      <c r="A28" s="8" t="s">
        <v>20</v>
      </c>
      <c r="B28" s="1" t="s">
        <v>131</v>
      </c>
      <c r="C28" s="1" t="str">
        <f>Sheet4!$D28&amp;","&amp;Sheet4!$E28</f>
        <v>343F109A,Ph3</v>
      </c>
      <c r="D28" s="1" t="s">
        <v>21</v>
      </c>
      <c r="E28" s="1" t="s">
        <v>78</v>
      </c>
      <c r="F28" s="1">
        <v>88</v>
      </c>
      <c r="G28" s="1">
        <v>20</v>
      </c>
      <c r="H28" s="1">
        <v>10</v>
      </c>
      <c r="I28" s="1">
        <v>12.71</v>
      </c>
      <c r="J28" s="11">
        <f>Table1[[#This Row],[Sam]]/6</f>
        <v>2.1183333333333336</v>
      </c>
      <c r="K28" s="13">
        <f t="shared" si="10"/>
        <v>0.39758000000000004</v>
      </c>
      <c r="L28" s="13"/>
      <c r="M28" s="13"/>
      <c r="N28" s="13"/>
      <c r="O28" s="13"/>
      <c r="P28" s="13"/>
      <c r="Q28" s="14">
        <f>SUM(Sheet4!$K28:$P28)</f>
        <v>0.39758000000000004</v>
      </c>
    </row>
    <row r="29" spans="1:17" x14ac:dyDescent="0.25">
      <c r="A29" s="8" t="s">
        <v>22</v>
      </c>
      <c r="B29" s="1" t="s">
        <v>130</v>
      </c>
      <c r="C29" s="1" t="str">
        <f>Sheet4!$D29&amp;","&amp;Sheet4!$E29</f>
        <v>343N033A,Ph1</v>
      </c>
      <c r="D29" s="1" t="s">
        <v>23</v>
      </c>
      <c r="E29" s="1" t="s">
        <v>8</v>
      </c>
      <c r="F29" s="1">
        <v>120</v>
      </c>
      <c r="G29" s="1">
        <v>77</v>
      </c>
      <c r="H29" s="1">
        <v>70</v>
      </c>
      <c r="I29" s="1">
        <v>9.3000000000000007</v>
      </c>
      <c r="J29" s="11">
        <f>Table1[[#This Row],[Sam]]/6</f>
        <v>1.55</v>
      </c>
      <c r="K29" s="13">
        <f>0.234*1.03</f>
        <v>0.24102000000000001</v>
      </c>
      <c r="L29" s="13"/>
      <c r="M29" s="13">
        <f>0.008*1.03</f>
        <v>8.2400000000000008E-3</v>
      </c>
      <c r="N29" s="13"/>
      <c r="O29" s="13"/>
      <c r="P29" s="13"/>
      <c r="Q29" s="14">
        <f>SUM(Sheet4!$K29:$P29)</f>
        <v>0.24926000000000001</v>
      </c>
    </row>
    <row r="30" spans="1:17" x14ac:dyDescent="0.25">
      <c r="A30" s="8" t="s">
        <v>22</v>
      </c>
      <c r="B30" s="1" t="s">
        <v>130</v>
      </c>
      <c r="C30" s="1" t="str">
        <f>Sheet4!$D30&amp;","&amp;Sheet4!$E30</f>
        <v>343N033A,Ph2</v>
      </c>
      <c r="D30" s="1" t="s">
        <v>23</v>
      </c>
      <c r="E30" s="1" t="s">
        <v>9</v>
      </c>
      <c r="F30" s="1">
        <v>110</v>
      </c>
      <c r="G30" s="1">
        <v>60</v>
      </c>
      <c r="H30" s="1">
        <v>35</v>
      </c>
      <c r="I30" s="1">
        <v>9.3000000000000007</v>
      </c>
      <c r="J30" s="11">
        <f>Table1[[#This Row],[Sam]]/6</f>
        <v>1.55</v>
      </c>
      <c r="K30" s="13">
        <f t="shared" ref="K30:K42" si="11">0.234*1.03</f>
        <v>0.24102000000000001</v>
      </c>
      <c r="L30" s="13"/>
      <c r="M30" s="13">
        <f t="shared" ref="M30:M42" si="12">0.008*1.03</f>
        <v>8.2400000000000008E-3</v>
      </c>
      <c r="N30" s="13"/>
      <c r="O30" s="13"/>
      <c r="P30" s="13"/>
      <c r="Q30" s="14">
        <f>SUM(Sheet4!$K30:$P30)</f>
        <v>0.24926000000000001</v>
      </c>
    </row>
    <row r="31" spans="1:17" x14ac:dyDescent="0.25">
      <c r="A31" s="8" t="s">
        <v>22</v>
      </c>
      <c r="B31" s="1" t="s">
        <v>130</v>
      </c>
      <c r="C31" s="1" t="str">
        <f>Sheet4!$D31&amp;","&amp;Sheet4!$E31</f>
        <v>343N033A,Ph3</v>
      </c>
      <c r="D31" s="1" t="s">
        <v>23</v>
      </c>
      <c r="E31" s="1" t="s">
        <v>78</v>
      </c>
      <c r="F31" s="1">
        <v>88</v>
      </c>
      <c r="G31" s="1">
        <v>20</v>
      </c>
      <c r="H31" s="1">
        <v>10</v>
      </c>
      <c r="I31" s="1">
        <v>9.3000000000000007</v>
      </c>
      <c r="J31" s="11">
        <f>Table1[[#This Row],[Sam]]/6</f>
        <v>1.55</v>
      </c>
      <c r="K31" s="13">
        <f t="shared" si="11"/>
        <v>0.24102000000000001</v>
      </c>
      <c r="L31" s="13"/>
      <c r="M31" s="13">
        <f t="shared" si="12"/>
        <v>8.2400000000000008E-3</v>
      </c>
      <c r="N31" s="13"/>
      <c r="O31" s="13"/>
      <c r="P31" s="13"/>
      <c r="Q31" s="14">
        <f>SUM(Sheet4!$K31:$P31)</f>
        <v>0.24926000000000001</v>
      </c>
    </row>
    <row r="32" spans="1:17" x14ac:dyDescent="0.25">
      <c r="A32" s="8" t="s">
        <v>22</v>
      </c>
      <c r="B32" s="1" t="s">
        <v>132</v>
      </c>
      <c r="C32" s="1" t="str">
        <f>Sheet4!$D32&amp;","&amp;Sheet4!$E32</f>
        <v>344N183A,Ph1</v>
      </c>
      <c r="D32" s="1" t="s">
        <v>24</v>
      </c>
      <c r="E32" s="1" t="s">
        <v>8</v>
      </c>
      <c r="F32" s="1">
        <v>120</v>
      </c>
      <c r="G32" s="1">
        <v>77</v>
      </c>
      <c r="H32" s="1">
        <v>70</v>
      </c>
      <c r="I32" s="1">
        <v>9.3000000000000007</v>
      </c>
      <c r="J32" s="11">
        <f>Table1[[#This Row],[Sam]]/6</f>
        <v>1.55</v>
      </c>
      <c r="K32" s="13">
        <f t="shared" si="11"/>
        <v>0.24102000000000001</v>
      </c>
      <c r="L32" s="13"/>
      <c r="M32" s="13">
        <f t="shared" si="12"/>
        <v>8.2400000000000008E-3</v>
      </c>
      <c r="N32" s="13"/>
      <c r="O32" s="13"/>
      <c r="P32" s="13"/>
      <c r="Q32" s="14">
        <f>SUM(Sheet4!$K32:$P32)</f>
        <v>0.24926000000000001</v>
      </c>
    </row>
    <row r="33" spans="1:17" x14ac:dyDescent="0.25">
      <c r="A33" s="8" t="s">
        <v>22</v>
      </c>
      <c r="B33" s="1" t="s">
        <v>132</v>
      </c>
      <c r="C33" s="1" t="str">
        <f>Sheet4!$D33&amp;","&amp;Sheet4!$E33</f>
        <v>344N183A,Ph2</v>
      </c>
      <c r="D33" s="1" t="s">
        <v>24</v>
      </c>
      <c r="E33" s="1" t="s">
        <v>9</v>
      </c>
      <c r="F33" s="1">
        <v>110</v>
      </c>
      <c r="G33" s="1">
        <v>60</v>
      </c>
      <c r="H33" s="1">
        <v>35</v>
      </c>
      <c r="I33" s="1">
        <v>9.3000000000000007</v>
      </c>
      <c r="J33" s="11">
        <f>Table1[[#This Row],[Sam]]/6</f>
        <v>1.55</v>
      </c>
      <c r="K33" s="13">
        <f t="shared" si="11"/>
        <v>0.24102000000000001</v>
      </c>
      <c r="L33" s="13"/>
      <c r="M33" s="13">
        <f t="shared" si="12"/>
        <v>8.2400000000000008E-3</v>
      </c>
      <c r="N33" s="13"/>
      <c r="O33" s="13"/>
      <c r="P33" s="13"/>
      <c r="Q33" s="14">
        <f>SUM(Sheet4!$K33:$P33)</f>
        <v>0.24926000000000001</v>
      </c>
    </row>
    <row r="34" spans="1:17" x14ac:dyDescent="0.25">
      <c r="A34" s="8" t="s">
        <v>22</v>
      </c>
      <c r="B34" s="1" t="s">
        <v>132</v>
      </c>
      <c r="C34" s="1" t="str">
        <f>Sheet4!$D34&amp;","&amp;Sheet4!$E34</f>
        <v>344N183A,Ph3</v>
      </c>
      <c r="D34" s="1" t="s">
        <v>24</v>
      </c>
      <c r="E34" s="1" t="s">
        <v>78</v>
      </c>
      <c r="F34" s="1">
        <v>88</v>
      </c>
      <c r="G34" s="1">
        <v>20</v>
      </c>
      <c r="H34" s="1">
        <v>10</v>
      </c>
      <c r="I34" s="1">
        <v>9.3000000000000007</v>
      </c>
      <c r="J34" s="11">
        <f>Table1[[#This Row],[Sam]]/6</f>
        <v>1.55</v>
      </c>
      <c r="K34" s="13">
        <f t="shared" si="11"/>
        <v>0.24102000000000001</v>
      </c>
      <c r="L34" s="13"/>
      <c r="M34" s="13">
        <f t="shared" si="12"/>
        <v>8.2400000000000008E-3</v>
      </c>
      <c r="N34" s="13"/>
      <c r="O34" s="13"/>
      <c r="P34" s="13"/>
      <c r="Q34" s="14">
        <f>SUM(Sheet4!$K34:$P34)</f>
        <v>0.24926000000000001</v>
      </c>
    </row>
    <row r="35" spans="1:17" x14ac:dyDescent="0.25">
      <c r="A35" s="8" t="s">
        <v>22</v>
      </c>
      <c r="B35" s="1" t="s">
        <v>132</v>
      </c>
      <c r="C35" s="1" t="str">
        <f>Sheet4!$D35&amp;","&amp;Sheet4!$E35</f>
        <v>344N183B,Ph1</v>
      </c>
      <c r="D35" s="1" t="s">
        <v>25</v>
      </c>
      <c r="E35" s="1" t="s">
        <v>8</v>
      </c>
      <c r="F35" s="1">
        <v>135</v>
      </c>
      <c r="G35" s="1">
        <v>77</v>
      </c>
      <c r="H35" s="1">
        <v>70</v>
      </c>
      <c r="I35" s="1">
        <v>9.3000000000000007</v>
      </c>
      <c r="J35" s="11">
        <f>Table1[[#This Row],[Sam]]/6</f>
        <v>1.55</v>
      </c>
      <c r="K35" s="13">
        <f t="shared" si="11"/>
        <v>0.24102000000000001</v>
      </c>
      <c r="L35" s="13"/>
      <c r="M35" s="13">
        <f t="shared" si="12"/>
        <v>8.2400000000000008E-3</v>
      </c>
      <c r="N35" s="13"/>
      <c r="O35" s="13"/>
      <c r="P35" s="13"/>
      <c r="Q35" s="14">
        <f>SUM(Sheet4!$K35:$P35)</f>
        <v>0.24926000000000001</v>
      </c>
    </row>
    <row r="36" spans="1:17" x14ac:dyDescent="0.25">
      <c r="A36" s="8" t="s">
        <v>22</v>
      </c>
      <c r="B36" s="1" t="s">
        <v>132</v>
      </c>
      <c r="C36" s="1" t="str">
        <f>Sheet4!$D36&amp;","&amp;Sheet4!$E36</f>
        <v>344N183B,Ph2</v>
      </c>
      <c r="D36" s="1" t="s">
        <v>25</v>
      </c>
      <c r="E36" s="1" t="s">
        <v>9</v>
      </c>
      <c r="F36" s="1">
        <v>120</v>
      </c>
      <c r="G36" s="1">
        <v>60</v>
      </c>
      <c r="H36" s="1">
        <v>35</v>
      </c>
      <c r="I36" s="1">
        <v>9.3000000000000007</v>
      </c>
      <c r="J36" s="11">
        <f>Table1[[#This Row],[Sam]]/6</f>
        <v>1.55</v>
      </c>
      <c r="K36" s="13">
        <f t="shared" si="11"/>
        <v>0.24102000000000001</v>
      </c>
      <c r="L36" s="13"/>
      <c r="M36" s="13">
        <f t="shared" si="12"/>
        <v>8.2400000000000008E-3</v>
      </c>
      <c r="N36" s="13"/>
      <c r="O36" s="13"/>
      <c r="P36" s="13"/>
      <c r="Q36" s="14">
        <f>SUM(Sheet4!$K36:$P36)</f>
        <v>0.24926000000000001</v>
      </c>
    </row>
    <row r="37" spans="1:17" x14ac:dyDescent="0.25">
      <c r="A37" s="8" t="s">
        <v>22</v>
      </c>
      <c r="B37" s="1" t="s">
        <v>132</v>
      </c>
      <c r="C37" s="1" t="str">
        <f>Sheet4!$D37&amp;","&amp;Sheet4!$E37</f>
        <v>344N183B,Ph3</v>
      </c>
      <c r="D37" s="1" t="s">
        <v>25</v>
      </c>
      <c r="E37" s="1" t="s">
        <v>78</v>
      </c>
      <c r="F37" s="1">
        <v>95</v>
      </c>
      <c r="G37" s="1">
        <v>20</v>
      </c>
      <c r="H37" s="1">
        <v>10</v>
      </c>
      <c r="I37" s="1">
        <v>9.3000000000000007</v>
      </c>
      <c r="J37" s="11">
        <f>Table1[[#This Row],[Sam]]/6</f>
        <v>1.55</v>
      </c>
      <c r="K37" s="13">
        <f t="shared" si="11"/>
        <v>0.24102000000000001</v>
      </c>
      <c r="L37" s="13"/>
      <c r="M37" s="13">
        <f t="shared" si="12"/>
        <v>8.2400000000000008E-3</v>
      </c>
      <c r="N37" s="13"/>
      <c r="O37" s="13"/>
      <c r="P37" s="13"/>
      <c r="Q37" s="14">
        <f>SUM(Sheet4!$K37:$P37)</f>
        <v>0.24926000000000001</v>
      </c>
    </row>
    <row r="38" spans="1:17" x14ac:dyDescent="0.25">
      <c r="A38" s="8" t="s">
        <v>94</v>
      </c>
      <c r="B38" s="1" t="s">
        <v>134</v>
      </c>
      <c r="C38" s="1" t="str">
        <f>Sheet4!$D38&amp;","&amp;Sheet4!$E38</f>
        <v>344H130B,Ph1</v>
      </c>
      <c r="D38" s="1" t="s">
        <v>95</v>
      </c>
      <c r="E38" s="1" t="s">
        <v>8</v>
      </c>
      <c r="F38" s="1">
        <v>135</v>
      </c>
      <c r="G38" s="1">
        <v>77</v>
      </c>
      <c r="H38" s="1">
        <v>70</v>
      </c>
      <c r="I38" s="1">
        <v>9.3000000000000007</v>
      </c>
      <c r="J38" s="11">
        <f>Table1[[#This Row],[Sam]]/6</f>
        <v>1.55</v>
      </c>
      <c r="K38" s="13">
        <f t="shared" si="11"/>
        <v>0.24102000000000001</v>
      </c>
      <c r="L38" s="13"/>
      <c r="M38" s="13">
        <f t="shared" si="12"/>
        <v>8.2400000000000008E-3</v>
      </c>
      <c r="N38" s="13"/>
      <c r="O38" s="13"/>
      <c r="P38" s="13"/>
      <c r="Q38" s="14">
        <f>SUM(Sheet4!$K38:$P38)</f>
        <v>0.24926000000000001</v>
      </c>
    </row>
    <row r="39" spans="1:17" x14ac:dyDescent="0.25">
      <c r="A39" s="8" t="s">
        <v>94</v>
      </c>
      <c r="B39" s="1" t="s">
        <v>134</v>
      </c>
      <c r="C39" s="1" t="str">
        <f>Sheet4!$D39&amp;","&amp;Sheet4!$E39</f>
        <v>344H130B,Ph2</v>
      </c>
      <c r="D39" s="1" t="s">
        <v>95</v>
      </c>
      <c r="E39" s="1" t="s">
        <v>9</v>
      </c>
      <c r="F39" s="1">
        <v>120</v>
      </c>
      <c r="G39" s="1">
        <v>60</v>
      </c>
      <c r="H39" s="1">
        <v>35</v>
      </c>
      <c r="I39" s="1">
        <v>9.3000000000000007</v>
      </c>
      <c r="J39" s="11">
        <f>Table1[[#This Row],[Sam]]/6</f>
        <v>1.55</v>
      </c>
      <c r="K39" s="13">
        <f t="shared" si="11"/>
        <v>0.24102000000000001</v>
      </c>
      <c r="L39" s="13"/>
      <c r="M39" s="13">
        <f t="shared" si="12"/>
        <v>8.2400000000000008E-3</v>
      </c>
      <c r="N39" s="13"/>
      <c r="O39" s="13"/>
      <c r="P39" s="13"/>
      <c r="Q39" s="14">
        <f>SUM(Sheet4!$K39:$P39)</f>
        <v>0.24926000000000001</v>
      </c>
    </row>
    <row r="40" spans="1:17" x14ac:dyDescent="0.25">
      <c r="A40" s="8" t="s">
        <v>26</v>
      </c>
      <c r="B40" s="1" t="s">
        <v>130</v>
      </c>
      <c r="C40" s="1" t="str">
        <f>Sheet4!$D40&amp;","&amp;Sheet4!$E40</f>
        <v>343N034A,Ph1</v>
      </c>
      <c r="D40" s="1" t="s">
        <v>27</v>
      </c>
      <c r="E40" s="1" t="s">
        <v>8</v>
      </c>
      <c r="F40" s="1">
        <v>120</v>
      </c>
      <c r="G40" s="1">
        <v>77</v>
      </c>
      <c r="H40" s="1">
        <v>70</v>
      </c>
      <c r="I40" s="1">
        <v>9.3000000000000007</v>
      </c>
      <c r="J40" s="11">
        <f>Table1[[#This Row],[Sam]]/6</f>
        <v>1.55</v>
      </c>
      <c r="K40" s="13">
        <f t="shared" si="11"/>
        <v>0.24102000000000001</v>
      </c>
      <c r="L40" s="13"/>
      <c r="M40" s="13">
        <f t="shared" si="12"/>
        <v>8.2400000000000008E-3</v>
      </c>
      <c r="N40" s="13"/>
      <c r="O40" s="13"/>
      <c r="P40" s="13"/>
      <c r="Q40" s="14">
        <f>SUM(Sheet4!$K40:$P40)</f>
        <v>0.24926000000000001</v>
      </c>
    </row>
    <row r="41" spans="1:17" x14ac:dyDescent="0.25">
      <c r="A41" s="8" t="s">
        <v>26</v>
      </c>
      <c r="B41" s="1" t="s">
        <v>130</v>
      </c>
      <c r="C41" s="1" t="str">
        <f>Sheet4!$D41&amp;","&amp;Sheet4!$E41</f>
        <v>343N034A,Ph2</v>
      </c>
      <c r="D41" s="1" t="s">
        <v>27</v>
      </c>
      <c r="E41" s="1" t="s">
        <v>9</v>
      </c>
      <c r="F41" s="1">
        <v>110</v>
      </c>
      <c r="G41" s="1">
        <v>60</v>
      </c>
      <c r="H41" s="1">
        <v>35</v>
      </c>
      <c r="I41" s="1">
        <v>9.3000000000000007</v>
      </c>
      <c r="J41" s="11">
        <f>Table1[[#This Row],[Sam]]/6</f>
        <v>1.55</v>
      </c>
      <c r="K41" s="13">
        <f t="shared" si="11"/>
        <v>0.24102000000000001</v>
      </c>
      <c r="L41" s="13"/>
      <c r="M41" s="13">
        <f t="shared" si="12"/>
        <v>8.2400000000000008E-3</v>
      </c>
      <c r="N41" s="13"/>
      <c r="O41" s="13"/>
      <c r="P41" s="13"/>
      <c r="Q41" s="14">
        <f>SUM(Sheet4!$K41:$P41)</f>
        <v>0.24926000000000001</v>
      </c>
    </row>
    <row r="42" spans="1:17" x14ac:dyDescent="0.25">
      <c r="A42" s="8" t="s">
        <v>26</v>
      </c>
      <c r="B42" s="1" t="s">
        <v>130</v>
      </c>
      <c r="C42" s="1" t="str">
        <f>Sheet4!$D42&amp;","&amp;Sheet4!$E42</f>
        <v>343N034A,Ph3</v>
      </c>
      <c r="D42" s="1" t="s">
        <v>27</v>
      </c>
      <c r="E42" s="1" t="s">
        <v>78</v>
      </c>
      <c r="F42" s="1">
        <v>88</v>
      </c>
      <c r="G42" s="1">
        <v>20</v>
      </c>
      <c r="H42" s="1">
        <v>10</v>
      </c>
      <c r="I42" s="1">
        <v>9.3000000000000007</v>
      </c>
      <c r="J42" s="11">
        <f>Table1[[#This Row],[Sam]]/6</f>
        <v>1.55</v>
      </c>
      <c r="K42" s="13">
        <f t="shared" si="11"/>
        <v>0.24102000000000001</v>
      </c>
      <c r="L42" s="13"/>
      <c r="M42" s="13">
        <f t="shared" si="12"/>
        <v>8.2400000000000008E-3</v>
      </c>
      <c r="N42" s="13"/>
      <c r="O42" s="13"/>
      <c r="P42" s="13"/>
      <c r="Q42" s="14">
        <f>SUM(Sheet4!$K42:$P42)</f>
        <v>0.24926000000000001</v>
      </c>
    </row>
    <row r="43" spans="1:17" x14ac:dyDescent="0.25">
      <c r="A43" s="8" t="s">
        <v>28</v>
      </c>
      <c r="B43" s="1" t="s">
        <v>131</v>
      </c>
      <c r="C43" s="1" t="str">
        <f>Sheet4!$D43&amp;","&amp;Sheet4!$E43</f>
        <v>343F105A,Ph1</v>
      </c>
      <c r="D43" s="1" t="s">
        <v>29</v>
      </c>
      <c r="E43" s="1" t="s">
        <v>8</v>
      </c>
      <c r="F43" s="1">
        <v>120</v>
      </c>
      <c r="G43" s="1">
        <v>77</v>
      </c>
      <c r="H43" s="1">
        <v>70</v>
      </c>
      <c r="I43" s="1">
        <v>31.65</v>
      </c>
      <c r="J43" s="11">
        <f>Table1[[#This Row],[Sam]]/6</f>
        <v>5.2749999999999995</v>
      </c>
      <c r="K43" s="13">
        <f>0.776*1.04</f>
        <v>0.80704000000000009</v>
      </c>
      <c r="L43" s="13">
        <v>0</v>
      </c>
      <c r="M43" s="13">
        <f>0.144*1.04</f>
        <v>0.14976</v>
      </c>
      <c r="N43" s="13"/>
      <c r="O43" s="13">
        <f>0.011*1.04</f>
        <v>1.1440000000000001E-2</v>
      </c>
      <c r="P43" s="13">
        <f>0.07*1.04</f>
        <v>7.2800000000000004E-2</v>
      </c>
      <c r="Q43" s="14">
        <f>SUM(Sheet4!$K43:$P43)</f>
        <v>1.0410400000000002</v>
      </c>
    </row>
    <row r="44" spans="1:17" x14ac:dyDescent="0.25">
      <c r="A44" s="8" t="s">
        <v>28</v>
      </c>
      <c r="B44" s="1" t="s">
        <v>131</v>
      </c>
      <c r="C44" s="1" t="str">
        <f>Sheet4!$D44&amp;","&amp;Sheet4!$E44</f>
        <v>343F105A,Ph2</v>
      </c>
      <c r="D44" s="1" t="s">
        <v>29</v>
      </c>
      <c r="E44" s="1" t="s">
        <v>9</v>
      </c>
      <c r="F44" s="1">
        <v>105</v>
      </c>
      <c r="G44" s="1">
        <v>60</v>
      </c>
      <c r="H44" s="1">
        <v>35</v>
      </c>
      <c r="I44" s="1">
        <v>31.65</v>
      </c>
      <c r="J44" s="11">
        <f>Table1[[#This Row],[Sam]]/6</f>
        <v>5.2749999999999995</v>
      </c>
      <c r="K44" s="13">
        <f t="shared" ref="K44:K48" si="13">0.776*1.04</f>
        <v>0.80704000000000009</v>
      </c>
      <c r="L44" s="13">
        <v>0</v>
      </c>
      <c r="M44" s="13">
        <f t="shared" ref="M44:M48" si="14">0.144*1.04</f>
        <v>0.14976</v>
      </c>
      <c r="N44" s="13"/>
      <c r="O44" s="13">
        <f t="shared" ref="O44:O48" si="15">0.011*1.04</f>
        <v>1.1440000000000001E-2</v>
      </c>
      <c r="P44" s="13">
        <f t="shared" ref="P44:P48" si="16">0.07*1.04</f>
        <v>7.2800000000000004E-2</v>
      </c>
      <c r="Q44" s="14">
        <f>SUM(Sheet4!$K44:$P44)</f>
        <v>1.0410400000000002</v>
      </c>
    </row>
    <row r="45" spans="1:17" x14ac:dyDescent="0.25">
      <c r="A45" s="8" t="s">
        <v>28</v>
      </c>
      <c r="B45" s="1" t="s">
        <v>131</v>
      </c>
      <c r="C45" s="1" t="str">
        <f>Sheet4!$D45&amp;","&amp;Sheet4!$E45</f>
        <v>343F105A,Ph3</v>
      </c>
      <c r="D45" s="1" t="s">
        <v>29</v>
      </c>
      <c r="E45" s="1" t="s">
        <v>78</v>
      </c>
      <c r="F45" s="1">
        <v>88</v>
      </c>
      <c r="G45" s="1">
        <v>20</v>
      </c>
      <c r="H45" s="1">
        <v>10</v>
      </c>
      <c r="I45" s="1">
        <v>31.65</v>
      </c>
      <c r="J45" s="11">
        <f>Table1[[#This Row],[Sam]]/6</f>
        <v>5.2749999999999995</v>
      </c>
      <c r="K45" s="13">
        <f t="shared" si="13"/>
        <v>0.80704000000000009</v>
      </c>
      <c r="L45" s="13">
        <v>0</v>
      </c>
      <c r="M45" s="13">
        <f t="shared" si="14"/>
        <v>0.14976</v>
      </c>
      <c r="N45" s="13"/>
      <c r="O45" s="13">
        <f t="shared" si="15"/>
        <v>1.1440000000000001E-2</v>
      </c>
      <c r="P45" s="13">
        <f t="shared" si="16"/>
        <v>7.2800000000000004E-2</v>
      </c>
      <c r="Q45" s="14">
        <f>SUM(Sheet4!$K45:$P45)</f>
        <v>1.0410400000000002</v>
      </c>
    </row>
    <row r="46" spans="1:17" x14ac:dyDescent="0.25">
      <c r="A46" s="8" t="s">
        <v>28</v>
      </c>
      <c r="B46" s="1" t="s">
        <v>131</v>
      </c>
      <c r="C46" s="1" t="str">
        <f>Sheet4!$D46&amp;","&amp;Sheet4!$E46</f>
        <v>343F105B,Ph1</v>
      </c>
      <c r="D46" s="1" t="s">
        <v>30</v>
      </c>
      <c r="E46" s="1" t="s">
        <v>8</v>
      </c>
      <c r="F46" s="1">
        <v>135</v>
      </c>
      <c r="G46" s="1">
        <v>77</v>
      </c>
      <c r="H46" s="1">
        <v>70</v>
      </c>
      <c r="I46" s="1">
        <v>31.65</v>
      </c>
      <c r="J46" s="11">
        <f>Table1[[#This Row],[Sam]]/6</f>
        <v>5.2749999999999995</v>
      </c>
      <c r="K46" s="13">
        <f t="shared" si="13"/>
        <v>0.80704000000000009</v>
      </c>
      <c r="L46" s="13">
        <v>0</v>
      </c>
      <c r="M46" s="13">
        <f t="shared" si="14"/>
        <v>0.14976</v>
      </c>
      <c r="N46" s="13"/>
      <c r="O46" s="13">
        <f t="shared" si="15"/>
        <v>1.1440000000000001E-2</v>
      </c>
      <c r="P46" s="13">
        <f t="shared" si="16"/>
        <v>7.2800000000000004E-2</v>
      </c>
      <c r="Q46" s="14">
        <f>SUM(Sheet4!$K46:$P46)</f>
        <v>1.0410400000000002</v>
      </c>
    </row>
    <row r="47" spans="1:17" x14ac:dyDescent="0.25">
      <c r="A47" s="8" t="s">
        <v>28</v>
      </c>
      <c r="B47" s="1" t="s">
        <v>131</v>
      </c>
      <c r="C47" s="1" t="str">
        <f>Sheet4!$D47&amp;","&amp;Sheet4!$E47</f>
        <v>343F105B,Ph2</v>
      </c>
      <c r="D47" s="1" t="s">
        <v>30</v>
      </c>
      <c r="E47" s="1" t="s">
        <v>9</v>
      </c>
      <c r="F47" s="1">
        <v>120</v>
      </c>
      <c r="G47" s="1">
        <v>60</v>
      </c>
      <c r="H47" s="1">
        <v>35</v>
      </c>
      <c r="I47" s="1">
        <v>31.65</v>
      </c>
      <c r="J47" s="11">
        <f>Table1[[#This Row],[Sam]]/6</f>
        <v>5.2749999999999995</v>
      </c>
      <c r="K47" s="13">
        <f t="shared" si="13"/>
        <v>0.80704000000000009</v>
      </c>
      <c r="L47" s="13">
        <v>0</v>
      </c>
      <c r="M47" s="13">
        <f t="shared" si="14"/>
        <v>0.14976</v>
      </c>
      <c r="N47" s="13"/>
      <c r="O47" s="13">
        <f t="shared" si="15"/>
        <v>1.1440000000000001E-2</v>
      </c>
      <c r="P47" s="13">
        <f t="shared" si="16"/>
        <v>7.2800000000000004E-2</v>
      </c>
      <c r="Q47" s="14">
        <f>SUM(Sheet4!$K47:$P47)</f>
        <v>1.0410400000000002</v>
      </c>
    </row>
    <row r="48" spans="1:17" x14ac:dyDescent="0.25">
      <c r="A48" s="8" t="s">
        <v>28</v>
      </c>
      <c r="B48" s="1" t="s">
        <v>131</v>
      </c>
      <c r="C48" s="1" t="str">
        <f>Sheet4!$D48&amp;","&amp;Sheet4!$E48</f>
        <v>343F105B,Ph3</v>
      </c>
      <c r="D48" s="1" t="s">
        <v>30</v>
      </c>
      <c r="E48" s="1" t="s">
        <v>78</v>
      </c>
      <c r="F48" s="1">
        <v>110</v>
      </c>
      <c r="G48" s="1">
        <v>20</v>
      </c>
      <c r="H48" s="1">
        <v>10</v>
      </c>
      <c r="I48" s="1">
        <v>31.65</v>
      </c>
      <c r="J48" s="11">
        <f>Table1[[#This Row],[Sam]]/6</f>
        <v>5.2749999999999995</v>
      </c>
      <c r="K48" s="13">
        <f t="shared" si="13"/>
        <v>0.80704000000000009</v>
      </c>
      <c r="L48" s="13">
        <v>0</v>
      </c>
      <c r="M48" s="13">
        <f t="shared" si="14"/>
        <v>0.14976</v>
      </c>
      <c r="N48" s="13"/>
      <c r="O48" s="13">
        <f t="shared" si="15"/>
        <v>1.1440000000000001E-2</v>
      </c>
      <c r="P48" s="13">
        <f t="shared" si="16"/>
        <v>7.2800000000000004E-2</v>
      </c>
      <c r="Q48" s="14">
        <f>SUM(Sheet4!$K48:$P48)</f>
        <v>1.0410400000000002</v>
      </c>
    </row>
    <row r="49" spans="1:17" x14ac:dyDescent="0.25">
      <c r="A49" s="8" t="s">
        <v>31</v>
      </c>
      <c r="B49" s="1" t="s">
        <v>131</v>
      </c>
      <c r="C49" s="1" t="str">
        <f>Sheet4!$D49&amp;","&amp;Sheet4!$E49</f>
        <v>343F146A,Ph1</v>
      </c>
      <c r="D49" s="1" t="s">
        <v>32</v>
      </c>
      <c r="E49" s="1" t="s">
        <v>8</v>
      </c>
      <c r="F49" s="1">
        <v>120</v>
      </c>
      <c r="G49" s="1">
        <v>77</v>
      </c>
      <c r="H49" s="1">
        <v>70</v>
      </c>
      <c r="I49" s="1">
        <v>36.299999999999997</v>
      </c>
      <c r="J49" s="11">
        <f>Table1[[#This Row],[Sam]]/6</f>
        <v>6.05</v>
      </c>
      <c r="K49" s="13">
        <f>0.677*1.04</f>
        <v>0.70408000000000004</v>
      </c>
      <c r="L49" s="13">
        <v>0</v>
      </c>
      <c r="M49" s="13">
        <f>0.119*1.04</f>
        <v>0.12376</v>
      </c>
      <c r="N49" s="13"/>
      <c r="O49" s="13">
        <f>0.048*1.04</f>
        <v>4.9920000000000006E-2</v>
      </c>
      <c r="P49" s="13"/>
      <c r="Q49" s="14">
        <f>SUM(Sheet4!$K49:$P49)</f>
        <v>0.87775999999999998</v>
      </c>
    </row>
    <row r="50" spans="1:17" x14ac:dyDescent="0.25">
      <c r="A50" s="8" t="s">
        <v>31</v>
      </c>
      <c r="B50" s="1" t="s">
        <v>131</v>
      </c>
      <c r="C50" s="1" t="str">
        <f>Sheet4!$D50&amp;","&amp;Sheet4!$E50</f>
        <v>343F146A,Ph2</v>
      </c>
      <c r="D50" s="1" t="s">
        <v>32</v>
      </c>
      <c r="E50" s="1" t="s">
        <v>9</v>
      </c>
      <c r="F50" s="1">
        <v>105</v>
      </c>
      <c r="G50" s="1">
        <v>60</v>
      </c>
      <c r="H50" s="1">
        <v>35</v>
      </c>
      <c r="I50" s="1">
        <v>36.299999999999997</v>
      </c>
      <c r="J50" s="11">
        <f>Table1[[#This Row],[Sam]]/6</f>
        <v>6.05</v>
      </c>
      <c r="K50" s="13">
        <f t="shared" ref="K50:K51" si="17">0.677*1.04</f>
        <v>0.70408000000000004</v>
      </c>
      <c r="L50" s="13">
        <v>0</v>
      </c>
      <c r="M50" s="13">
        <f t="shared" ref="M50:M51" si="18">0.119*1.04</f>
        <v>0.12376</v>
      </c>
      <c r="N50" s="13"/>
      <c r="O50" s="13">
        <f t="shared" ref="O50:O51" si="19">0.048*1.04</f>
        <v>4.9920000000000006E-2</v>
      </c>
      <c r="P50" s="13"/>
      <c r="Q50" s="14">
        <f>SUM(Sheet4!$K50:$P50)</f>
        <v>0.87775999999999998</v>
      </c>
    </row>
    <row r="51" spans="1:17" x14ac:dyDescent="0.25">
      <c r="A51" s="8" t="s">
        <v>31</v>
      </c>
      <c r="B51" s="1" t="s">
        <v>131</v>
      </c>
      <c r="C51" s="1" t="str">
        <f>Sheet4!$D51&amp;","&amp;Sheet4!$E51</f>
        <v>343F146A,Ph3</v>
      </c>
      <c r="D51" s="1" t="s">
        <v>32</v>
      </c>
      <c r="E51" s="1" t="s">
        <v>78</v>
      </c>
      <c r="F51" s="1">
        <v>88</v>
      </c>
      <c r="G51" s="1">
        <v>20</v>
      </c>
      <c r="H51" s="1">
        <v>10</v>
      </c>
      <c r="I51" s="1">
        <v>36.299999999999997</v>
      </c>
      <c r="J51" s="11">
        <f>Table1[[#This Row],[Sam]]/6</f>
        <v>6.05</v>
      </c>
      <c r="K51" s="13">
        <f t="shared" si="17"/>
        <v>0.70408000000000004</v>
      </c>
      <c r="L51" s="13">
        <v>0</v>
      </c>
      <c r="M51" s="13">
        <f t="shared" si="18"/>
        <v>0.12376</v>
      </c>
      <c r="N51" s="13"/>
      <c r="O51" s="13">
        <f t="shared" si="19"/>
        <v>4.9920000000000006E-2</v>
      </c>
      <c r="P51" s="13"/>
      <c r="Q51" s="14">
        <f>SUM(Sheet4!$K51:$P51)</f>
        <v>0.87775999999999998</v>
      </c>
    </row>
    <row r="52" spans="1:17" x14ac:dyDescent="0.25">
      <c r="A52" s="8" t="s">
        <v>33</v>
      </c>
      <c r="B52" s="1" t="s">
        <v>131</v>
      </c>
      <c r="C52" s="1" t="str">
        <f>Sheet4!$D52&amp;","&amp;Sheet4!$E52</f>
        <v>343F107A,Ph1</v>
      </c>
      <c r="D52" s="1" t="s">
        <v>34</v>
      </c>
      <c r="E52" s="1" t="s">
        <v>8</v>
      </c>
      <c r="F52" s="1">
        <v>120</v>
      </c>
      <c r="G52" s="1">
        <v>77</v>
      </c>
      <c r="H52" s="1">
        <v>70</v>
      </c>
      <c r="I52" s="1">
        <v>21.38</v>
      </c>
      <c r="J52" s="11">
        <f>Table1[[#This Row],[Sam]]/6</f>
        <v>3.563333333333333</v>
      </c>
      <c r="K52" s="13">
        <f>0.595*1.04</f>
        <v>0.61880000000000002</v>
      </c>
      <c r="L52" s="13">
        <v>0</v>
      </c>
      <c r="M52" s="13">
        <f>0.132*1.04</f>
        <v>0.13728000000000001</v>
      </c>
      <c r="N52" s="13"/>
      <c r="O52" s="13"/>
      <c r="P52" s="13"/>
      <c r="Q52" s="14">
        <f>SUM(Sheet4!$K52:$P52)</f>
        <v>0.75608000000000009</v>
      </c>
    </row>
    <row r="53" spans="1:17" x14ac:dyDescent="0.25">
      <c r="A53" s="8" t="s">
        <v>33</v>
      </c>
      <c r="B53" s="1" t="s">
        <v>131</v>
      </c>
      <c r="C53" s="1" t="str">
        <f>Sheet4!$D53&amp;","&amp;Sheet4!$E53</f>
        <v>343F107A,Ph2</v>
      </c>
      <c r="D53" s="1" t="s">
        <v>34</v>
      </c>
      <c r="E53" s="1" t="s">
        <v>9</v>
      </c>
      <c r="F53" s="1">
        <v>110</v>
      </c>
      <c r="G53" s="1">
        <v>60</v>
      </c>
      <c r="H53" s="1">
        <v>35</v>
      </c>
      <c r="I53" s="1">
        <v>21.38</v>
      </c>
      <c r="J53" s="11">
        <f>Table1[[#This Row],[Sam]]/6</f>
        <v>3.563333333333333</v>
      </c>
      <c r="K53" s="13">
        <f t="shared" ref="K53:K70" si="20">0.595*1.04</f>
        <v>0.61880000000000002</v>
      </c>
      <c r="L53" s="13">
        <v>0</v>
      </c>
      <c r="M53" s="13">
        <f t="shared" ref="M53:M70" si="21">0.132*1.04</f>
        <v>0.13728000000000001</v>
      </c>
      <c r="N53" s="13"/>
      <c r="O53" s="13"/>
      <c r="P53" s="13"/>
      <c r="Q53" s="14">
        <f>SUM(Sheet4!$K53:$P53)</f>
        <v>0.75608000000000009</v>
      </c>
    </row>
    <row r="54" spans="1:17" x14ac:dyDescent="0.25">
      <c r="A54" s="8" t="s">
        <v>33</v>
      </c>
      <c r="B54" s="1" t="s">
        <v>131</v>
      </c>
      <c r="C54" s="1" t="str">
        <f>Sheet4!$D54&amp;","&amp;Sheet4!$E54</f>
        <v>343F107A,Ph3</v>
      </c>
      <c r="D54" s="1" t="s">
        <v>34</v>
      </c>
      <c r="E54" s="1" t="s">
        <v>78</v>
      </c>
      <c r="F54" s="1">
        <v>88</v>
      </c>
      <c r="G54" s="1">
        <v>20</v>
      </c>
      <c r="H54" s="1">
        <v>10</v>
      </c>
      <c r="I54" s="1">
        <v>21.38</v>
      </c>
      <c r="J54" s="11">
        <f>Table1[[#This Row],[Sam]]/6</f>
        <v>3.563333333333333</v>
      </c>
      <c r="K54" s="13">
        <f t="shared" si="20"/>
        <v>0.61880000000000002</v>
      </c>
      <c r="L54" s="13">
        <v>0</v>
      </c>
      <c r="M54" s="13">
        <f t="shared" si="21"/>
        <v>0.13728000000000001</v>
      </c>
      <c r="N54" s="13"/>
      <c r="O54" s="13"/>
      <c r="P54" s="13"/>
      <c r="Q54" s="14">
        <f>SUM(Sheet4!$K54:$P54)</f>
        <v>0.75608000000000009</v>
      </c>
    </row>
    <row r="55" spans="1:17" x14ac:dyDescent="0.25">
      <c r="A55" s="8" t="s">
        <v>33</v>
      </c>
      <c r="B55" s="1" t="s">
        <v>131</v>
      </c>
      <c r="C55" s="1" t="str">
        <f>Sheet4!$D55&amp;","&amp;Sheet4!$E55</f>
        <v>343F107B,Ph1</v>
      </c>
      <c r="D55" s="1" t="s">
        <v>35</v>
      </c>
      <c r="E55" s="1" t="s">
        <v>8</v>
      </c>
      <c r="F55" s="1">
        <v>135</v>
      </c>
      <c r="G55" s="1">
        <v>77</v>
      </c>
      <c r="H55" s="1">
        <v>70</v>
      </c>
      <c r="I55" s="1">
        <v>21.38</v>
      </c>
      <c r="J55" s="11">
        <f>Table1[[#This Row],[Sam]]/6</f>
        <v>3.563333333333333</v>
      </c>
      <c r="K55" s="13">
        <f t="shared" si="20"/>
        <v>0.61880000000000002</v>
      </c>
      <c r="L55" s="13">
        <v>0</v>
      </c>
      <c r="M55" s="13">
        <f t="shared" si="21"/>
        <v>0.13728000000000001</v>
      </c>
      <c r="N55" s="13"/>
      <c r="O55" s="13"/>
      <c r="P55" s="13"/>
      <c r="Q55" s="14">
        <f>SUM(Sheet4!$K55:$P55)</f>
        <v>0.75608000000000009</v>
      </c>
    </row>
    <row r="56" spans="1:17" x14ac:dyDescent="0.25">
      <c r="A56" s="8" t="s">
        <v>33</v>
      </c>
      <c r="B56" s="1" t="s">
        <v>131</v>
      </c>
      <c r="C56" s="1" t="str">
        <f>Sheet4!$D56&amp;","&amp;Sheet4!$E56</f>
        <v>343F107B,Ph2</v>
      </c>
      <c r="D56" s="1" t="s">
        <v>35</v>
      </c>
      <c r="E56" s="1" t="s">
        <v>9</v>
      </c>
      <c r="F56" s="1">
        <v>110</v>
      </c>
      <c r="G56" s="1">
        <v>60</v>
      </c>
      <c r="H56" s="1">
        <v>35</v>
      </c>
      <c r="I56" s="1">
        <v>21.38</v>
      </c>
      <c r="J56" s="11">
        <f>Table1[[#This Row],[Sam]]/6</f>
        <v>3.563333333333333</v>
      </c>
      <c r="K56" s="13">
        <f t="shared" si="20"/>
        <v>0.61880000000000002</v>
      </c>
      <c r="L56" s="13">
        <v>0</v>
      </c>
      <c r="M56" s="13">
        <f t="shared" si="21"/>
        <v>0.13728000000000001</v>
      </c>
      <c r="N56" s="13"/>
      <c r="O56" s="13"/>
      <c r="P56" s="13"/>
      <c r="Q56" s="14">
        <f>SUM(Sheet4!$K56:$P56)</f>
        <v>0.75608000000000009</v>
      </c>
    </row>
    <row r="57" spans="1:17" x14ac:dyDescent="0.25">
      <c r="A57" s="8" t="s">
        <v>33</v>
      </c>
      <c r="B57" s="1" t="s">
        <v>131</v>
      </c>
      <c r="C57" s="1" t="str">
        <f>Sheet4!$D57&amp;","&amp;Sheet4!$E57</f>
        <v>343F107B,Ph3</v>
      </c>
      <c r="D57" s="1" t="s">
        <v>35</v>
      </c>
      <c r="E57" s="1" t="s">
        <v>78</v>
      </c>
      <c r="F57" s="1">
        <v>110</v>
      </c>
      <c r="G57" s="1">
        <v>20</v>
      </c>
      <c r="H57" s="1">
        <v>10</v>
      </c>
      <c r="I57" s="1">
        <v>21.38</v>
      </c>
      <c r="J57" s="11">
        <f>Table1[[#This Row],[Sam]]/6</f>
        <v>3.563333333333333</v>
      </c>
      <c r="K57" s="13">
        <f t="shared" si="20"/>
        <v>0.61880000000000002</v>
      </c>
      <c r="L57" s="13">
        <v>0</v>
      </c>
      <c r="M57" s="13">
        <f t="shared" si="21"/>
        <v>0.13728000000000001</v>
      </c>
      <c r="N57" s="13"/>
      <c r="O57" s="13"/>
      <c r="P57" s="13"/>
      <c r="Q57" s="14">
        <f>SUM(Sheet4!$K57:$P57)</f>
        <v>0.75608000000000009</v>
      </c>
    </row>
    <row r="58" spans="1:17" x14ac:dyDescent="0.25">
      <c r="A58" s="8" t="s">
        <v>33</v>
      </c>
      <c r="B58" s="1" t="s">
        <v>134</v>
      </c>
      <c r="C58" s="1" t="str">
        <f>Sheet4!$D58&amp;","&amp;Sheet4!$E58</f>
        <v>343H036A,Ph1</v>
      </c>
      <c r="D58" s="1" t="s">
        <v>36</v>
      </c>
      <c r="E58" s="1" t="s">
        <v>8</v>
      </c>
      <c r="F58" s="1">
        <v>120</v>
      </c>
      <c r="G58" s="1">
        <v>77</v>
      </c>
      <c r="H58" s="1">
        <v>70</v>
      </c>
      <c r="I58" s="1">
        <v>21.38</v>
      </c>
      <c r="J58" s="11">
        <f>Table1[[#This Row],[Sam]]/6</f>
        <v>3.563333333333333</v>
      </c>
      <c r="K58" s="13">
        <f t="shared" si="20"/>
        <v>0.61880000000000002</v>
      </c>
      <c r="L58" s="13">
        <v>0</v>
      </c>
      <c r="M58" s="13">
        <f t="shared" si="21"/>
        <v>0.13728000000000001</v>
      </c>
      <c r="N58" s="13"/>
      <c r="O58" s="13"/>
      <c r="P58" s="13"/>
      <c r="Q58" s="14">
        <f>SUM(Sheet4!$K58:$P58)</f>
        <v>0.75608000000000009</v>
      </c>
    </row>
    <row r="59" spans="1:17" x14ac:dyDescent="0.25">
      <c r="A59" s="8" t="s">
        <v>33</v>
      </c>
      <c r="B59" s="1" t="s">
        <v>134</v>
      </c>
      <c r="C59" s="1" t="str">
        <f>Sheet4!$D59&amp;","&amp;Sheet4!$E59</f>
        <v>343H036A,Ph2</v>
      </c>
      <c r="D59" s="1" t="s">
        <v>36</v>
      </c>
      <c r="E59" s="1" t="s">
        <v>9</v>
      </c>
      <c r="F59" s="1">
        <v>110</v>
      </c>
      <c r="G59" s="1">
        <v>60</v>
      </c>
      <c r="H59" s="1">
        <v>35</v>
      </c>
      <c r="I59" s="1">
        <v>21.38</v>
      </c>
      <c r="J59" s="11">
        <f>Table1[[#This Row],[Sam]]/6</f>
        <v>3.563333333333333</v>
      </c>
      <c r="K59" s="13">
        <f t="shared" si="20"/>
        <v>0.61880000000000002</v>
      </c>
      <c r="L59" s="13">
        <v>0</v>
      </c>
      <c r="M59" s="13">
        <f t="shared" si="21"/>
        <v>0.13728000000000001</v>
      </c>
      <c r="N59" s="13"/>
      <c r="O59" s="13"/>
      <c r="P59" s="13"/>
      <c r="Q59" s="14">
        <f>SUM(Sheet4!$K59:$P59)</f>
        <v>0.75608000000000009</v>
      </c>
    </row>
    <row r="60" spans="1:17" x14ac:dyDescent="0.25">
      <c r="A60" s="8" t="s">
        <v>33</v>
      </c>
      <c r="B60" s="1" t="s">
        <v>134</v>
      </c>
      <c r="C60" s="1" t="str">
        <f>Sheet4!$D60&amp;","&amp;Sheet4!$E60</f>
        <v>343H036A,Ph3</v>
      </c>
      <c r="D60" s="1" t="s">
        <v>36</v>
      </c>
      <c r="E60" s="1" t="s">
        <v>78</v>
      </c>
      <c r="F60" s="1">
        <v>88</v>
      </c>
      <c r="G60" s="1">
        <v>20</v>
      </c>
      <c r="H60" s="1">
        <v>10</v>
      </c>
      <c r="I60" s="1">
        <v>21.38</v>
      </c>
      <c r="J60" s="11">
        <f>Table1[[#This Row],[Sam]]/6</f>
        <v>3.563333333333333</v>
      </c>
      <c r="K60" s="13">
        <f t="shared" si="20"/>
        <v>0.61880000000000002</v>
      </c>
      <c r="L60" s="13">
        <v>0</v>
      </c>
      <c r="M60" s="13">
        <f t="shared" si="21"/>
        <v>0.13728000000000001</v>
      </c>
      <c r="N60" s="13"/>
      <c r="O60" s="13"/>
      <c r="P60" s="13"/>
      <c r="Q60" s="14">
        <f>SUM(Sheet4!$K60:$P60)</f>
        <v>0.75608000000000009</v>
      </c>
    </row>
    <row r="61" spans="1:17" x14ac:dyDescent="0.25">
      <c r="A61" s="8" t="s">
        <v>33</v>
      </c>
      <c r="B61" s="1" t="s">
        <v>134</v>
      </c>
      <c r="C61" s="1" t="str">
        <f>Sheet4!$D61&amp;","&amp;Sheet4!$E61</f>
        <v>343H036B,Ph1</v>
      </c>
      <c r="D61" s="1" t="s">
        <v>37</v>
      </c>
      <c r="E61" s="1" t="s">
        <v>8</v>
      </c>
      <c r="F61" s="1">
        <v>135</v>
      </c>
      <c r="G61" s="1">
        <v>77</v>
      </c>
      <c r="H61" s="1">
        <v>70</v>
      </c>
      <c r="I61" s="1">
        <v>21.38</v>
      </c>
      <c r="J61" s="11">
        <f>Table1[[#This Row],[Sam]]/6</f>
        <v>3.563333333333333</v>
      </c>
      <c r="K61" s="13">
        <f t="shared" si="20"/>
        <v>0.61880000000000002</v>
      </c>
      <c r="L61" s="13">
        <v>0</v>
      </c>
      <c r="M61" s="13">
        <f t="shared" si="21"/>
        <v>0.13728000000000001</v>
      </c>
      <c r="N61" s="13"/>
      <c r="O61" s="13"/>
      <c r="P61" s="13"/>
      <c r="Q61" s="14">
        <f>SUM(Sheet4!$K61:$P61)</f>
        <v>0.75608000000000009</v>
      </c>
    </row>
    <row r="62" spans="1:17" x14ac:dyDescent="0.25">
      <c r="A62" s="8" t="s">
        <v>33</v>
      </c>
      <c r="B62" s="1" t="s">
        <v>134</v>
      </c>
      <c r="C62" s="1" t="str">
        <f>Sheet4!$D62&amp;","&amp;Sheet4!$E62</f>
        <v>343H036B,Ph2</v>
      </c>
      <c r="D62" s="1" t="s">
        <v>37</v>
      </c>
      <c r="E62" s="1" t="s">
        <v>9</v>
      </c>
      <c r="F62" s="1">
        <v>120</v>
      </c>
      <c r="G62" s="1">
        <v>60</v>
      </c>
      <c r="H62" s="1">
        <v>35</v>
      </c>
      <c r="I62" s="1">
        <v>21.38</v>
      </c>
      <c r="J62" s="11">
        <f>Table1[[#This Row],[Sam]]/6</f>
        <v>3.563333333333333</v>
      </c>
      <c r="K62" s="13">
        <f t="shared" si="20"/>
        <v>0.61880000000000002</v>
      </c>
      <c r="L62" s="13">
        <v>0</v>
      </c>
      <c r="M62" s="13">
        <f t="shared" si="21"/>
        <v>0.13728000000000001</v>
      </c>
      <c r="N62" s="13"/>
      <c r="O62" s="13"/>
      <c r="P62" s="13"/>
      <c r="Q62" s="14">
        <f>SUM(Sheet4!$K62:$P62)</f>
        <v>0.75608000000000009</v>
      </c>
    </row>
    <row r="63" spans="1:17" x14ac:dyDescent="0.25">
      <c r="A63" s="8" t="s">
        <v>33</v>
      </c>
      <c r="B63" s="1" t="s">
        <v>134</v>
      </c>
      <c r="C63" s="1" t="str">
        <f>Sheet4!$D63&amp;","&amp;Sheet4!$E63</f>
        <v>343H036B,Ph3</v>
      </c>
      <c r="D63" s="1" t="s">
        <v>37</v>
      </c>
      <c r="E63" s="1" t="s">
        <v>78</v>
      </c>
      <c r="F63" s="1">
        <v>110</v>
      </c>
      <c r="G63" s="1">
        <v>20</v>
      </c>
      <c r="H63" s="1">
        <v>10</v>
      </c>
      <c r="I63" s="1">
        <v>21.38</v>
      </c>
      <c r="J63" s="11">
        <f>Table1[[#This Row],[Sam]]/6</f>
        <v>3.563333333333333</v>
      </c>
      <c r="K63" s="13">
        <f t="shared" si="20"/>
        <v>0.61880000000000002</v>
      </c>
      <c r="L63" s="13">
        <v>0</v>
      </c>
      <c r="M63" s="13">
        <f t="shared" si="21"/>
        <v>0.13728000000000001</v>
      </c>
      <c r="N63" s="13"/>
      <c r="O63" s="13"/>
      <c r="P63" s="13"/>
      <c r="Q63" s="14">
        <f>SUM(Sheet4!$K63:$P63)</f>
        <v>0.75608000000000009</v>
      </c>
    </row>
    <row r="64" spans="1:17" x14ac:dyDescent="0.25">
      <c r="A64" s="8" t="s">
        <v>33</v>
      </c>
      <c r="B64" s="1" t="s">
        <v>134</v>
      </c>
      <c r="C64" s="1" t="str">
        <f>Sheet4!$D64&amp;","&amp;Sheet4!$E64</f>
        <v>344H070A,Ph1</v>
      </c>
      <c r="D64" s="1" t="s">
        <v>38</v>
      </c>
      <c r="E64" s="1" t="s">
        <v>8</v>
      </c>
      <c r="F64" s="1">
        <v>120</v>
      </c>
      <c r="G64" s="1">
        <v>77</v>
      </c>
      <c r="H64" s="1">
        <v>70</v>
      </c>
      <c r="I64" s="1">
        <v>21.38</v>
      </c>
      <c r="J64" s="11">
        <f>Table1[[#This Row],[Sam]]/6</f>
        <v>3.563333333333333</v>
      </c>
      <c r="K64" s="13">
        <f t="shared" si="20"/>
        <v>0.61880000000000002</v>
      </c>
      <c r="L64" s="13">
        <v>0</v>
      </c>
      <c r="M64" s="13">
        <f t="shared" si="21"/>
        <v>0.13728000000000001</v>
      </c>
      <c r="N64" s="13"/>
      <c r="O64" s="13"/>
      <c r="P64" s="13"/>
      <c r="Q64" s="14">
        <f>SUM(Sheet4!$K64:$P64)</f>
        <v>0.75608000000000009</v>
      </c>
    </row>
    <row r="65" spans="1:17" x14ac:dyDescent="0.25">
      <c r="A65" s="8" t="s">
        <v>33</v>
      </c>
      <c r="B65" s="1" t="s">
        <v>134</v>
      </c>
      <c r="C65" s="1" t="str">
        <f>Sheet4!$D65&amp;","&amp;Sheet4!$E65</f>
        <v>344H070A,Ph2</v>
      </c>
      <c r="D65" s="1" t="s">
        <v>38</v>
      </c>
      <c r="E65" s="1" t="s">
        <v>9</v>
      </c>
      <c r="F65" s="1">
        <v>110</v>
      </c>
      <c r="G65" s="1">
        <v>60</v>
      </c>
      <c r="H65" s="1">
        <v>35</v>
      </c>
      <c r="I65" s="1">
        <v>21.38</v>
      </c>
      <c r="J65" s="11">
        <f>Table1[[#This Row],[Sam]]/6</f>
        <v>3.563333333333333</v>
      </c>
      <c r="K65" s="13">
        <f t="shared" si="20"/>
        <v>0.61880000000000002</v>
      </c>
      <c r="L65" s="13">
        <v>0</v>
      </c>
      <c r="M65" s="13">
        <f t="shared" si="21"/>
        <v>0.13728000000000001</v>
      </c>
      <c r="N65" s="13"/>
      <c r="O65" s="13"/>
      <c r="P65" s="13"/>
      <c r="Q65" s="14">
        <f>SUM(Sheet4!$K65:$P65)</f>
        <v>0.75608000000000009</v>
      </c>
    </row>
    <row r="66" spans="1:17" x14ac:dyDescent="0.25">
      <c r="A66" s="8" t="s">
        <v>33</v>
      </c>
      <c r="B66" s="1" t="s">
        <v>134</v>
      </c>
      <c r="C66" s="1" t="str">
        <f>Sheet4!$D66&amp;","&amp;Sheet4!$E66</f>
        <v>344H070A,Ph3</v>
      </c>
      <c r="D66" s="1" t="s">
        <v>38</v>
      </c>
      <c r="E66" s="1" t="s">
        <v>78</v>
      </c>
      <c r="F66" s="1">
        <v>88</v>
      </c>
      <c r="G66" s="1">
        <v>20</v>
      </c>
      <c r="H66" s="1">
        <v>10</v>
      </c>
      <c r="I66" s="1">
        <v>21.38</v>
      </c>
      <c r="J66" s="11">
        <f>Table1[[#This Row],[Sam]]/6</f>
        <v>3.563333333333333</v>
      </c>
      <c r="K66" s="13">
        <f t="shared" si="20"/>
        <v>0.61880000000000002</v>
      </c>
      <c r="L66" s="13">
        <v>0</v>
      </c>
      <c r="M66" s="13">
        <f t="shared" si="21"/>
        <v>0.13728000000000001</v>
      </c>
      <c r="N66" s="13"/>
      <c r="O66" s="13"/>
      <c r="P66" s="13"/>
      <c r="Q66" s="14">
        <f>SUM(Sheet4!$K66:$P66)</f>
        <v>0.75608000000000009</v>
      </c>
    </row>
    <row r="67" spans="1:17" x14ac:dyDescent="0.25">
      <c r="A67" s="8" t="s">
        <v>33</v>
      </c>
      <c r="B67" s="1" t="s">
        <v>134</v>
      </c>
      <c r="C67" s="1" t="str">
        <f>Sheet4!$D67&amp;","&amp;Sheet4!$E67</f>
        <v>344H070B,Ph1</v>
      </c>
      <c r="D67" s="1" t="s">
        <v>39</v>
      </c>
      <c r="E67" s="1" t="s">
        <v>8</v>
      </c>
      <c r="F67" s="1">
        <v>135</v>
      </c>
      <c r="G67" s="1">
        <v>77</v>
      </c>
      <c r="H67" s="1">
        <v>70</v>
      </c>
      <c r="I67" s="1">
        <v>21.38</v>
      </c>
      <c r="J67" s="11">
        <f>Table1[[#This Row],[Sam]]/6</f>
        <v>3.563333333333333</v>
      </c>
      <c r="K67" s="13">
        <f t="shared" si="20"/>
        <v>0.61880000000000002</v>
      </c>
      <c r="L67" s="13">
        <v>0</v>
      </c>
      <c r="M67" s="13">
        <f t="shared" si="21"/>
        <v>0.13728000000000001</v>
      </c>
      <c r="N67" s="13"/>
      <c r="O67" s="13"/>
      <c r="P67" s="13"/>
      <c r="Q67" s="14">
        <f>SUM(Sheet4!$K67:$P67)</f>
        <v>0.75608000000000009</v>
      </c>
    </row>
    <row r="68" spans="1:17" x14ac:dyDescent="0.25">
      <c r="A68" s="8" t="s">
        <v>33</v>
      </c>
      <c r="B68" s="1" t="s">
        <v>134</v>
      </c>
      <c r="C68" s="1" t="str">
        <f>Sheet4!$D68&amp;","&amp;Sheet4!$E68</f>
        <v>344H070B,Ph2</v>
      </c>
      <c r="D68" s="1" t="s">
        <v>39</v>
      </c>
      <c r="E68" s="1" t="s">
        <v>9</v>
      </c>
      <c r="F68" s="1">
        <v>120</v>
      </c>
      <c r="G68" s="1">
        <v>60</v>
      </c>
      <c r="H68" s="1">
        <v>35</v>
      </c>
      <c r="I68" s="1">
        <v>21.38</v>
      </c>
      <c r="J68" s="11">
        <f>Table1[[#This Row],[Sam]]/6</f>
        <v>3.563333333333333</v>
      </c>
      <c r="K68" s="13">
        <f t="shared" si="20"/>
        <v>0.61880000000000002</v>
      </c>
      <c r="L68" s="13">
        <v>0</v>
      </c>
      <c r="M68" s="13">
        <f t="shared" si="21"/>
        <v>0.13728000000000001</v>
      </c>
      <c r="N68" s="13"/>
      <c r="O68" s="13"/>
      <c r="P68" s="13"/>
      <c r="Q68" s="14">
        <f>SUM(Sheet4!$K68:$P68)</f>
        <v>0.75608000000000009</v>
      </c>
    </row>
    <row r="69" spans="1:17" x14ac:dyDescent="0.25">
      <c r="A69" s="8" t="s">
        <v>33</v>
      </c>
      <c r="B69" s="1" t="s">
        <v>134</v>
      </c>
      <c r="C69" s="1" t="str">
        <f>Sheet4!$D69&amp;","&amp;Sheet4!$E69</f>
        <v>344H070B,Ph3</v>
      </c>
      <c r="D69" s="1" t="s">
        <v>39</v>
      </c>
      <c r="E69" s="1" t="s">
        <v>78</v>
      </c>
      <c r="F69" s="1">
        <v>110</v>
      </c>
      <c r="G69" s="1">
        <v>20</v>
      </c>
      <c r="H69" s="1">
        <v>10</v>
      </c>
      <c r="I69" s="1">
        <v>21.38</v>
      </c>
      <c r="J69" s="11">
        <f>Table1[[#This Row],[Sam]]/6</f>
        <v>3.563333333333333</v>
      </c>
      <c r="K69" s="13">
        <f t="shared" si="20"/>
        <v>0.61880000000000002</v>
      </c>
      <c r="L69" s="13">
        <v>0</v>
      </c>
      <c r="M69" s="13">
        <f t="shared" si="21"/>
        <v>0.13728000000000001</v>
      </c>
      <c r="N69" s="13"/>
      <c r="O69" s="13"/>
      <c r="P69" s="13"/>
      <c r="Q69" s="14">
        <f>SUM(Sheet4!$K69:$P69)</f>
        <v>0.75608000000000009</v>
      </c>
    </row>
    <row r="70" spans="1:17" x14ac:dyDescent="0.25">
      <c r="A70" s="8" t="s">
        <v>82</v>
      </c>
      <c r="B70" s="1" t="s">
        <v>131</v>
      </c>
      <c r="C70" s="1" t="str">
        <f>Sheet4!$D70&amp;","&amp;Sheet4!$E70</f>
        <v>823F334A,Ph1</v>
      </c>
      <c r="D70" s="1" t="s">
        <v>83</v>
      </c>
      <c r="E70" s="1" t="s">
        <v>8</v>
      </c>
      <c r="F70" s="1">
        <v>135</v>
      </c>
      <c r="G70" s="1">
        <v>77</v>
      </c>
      <c r="H70" s="1">
        <v>70</v>
      </c>
      <c r="I70" s="1">
        <v>21.38</v>
      </c>
      <c r="J70" s="11">
        <f>Table1[[#This Row],[Sam]]/6</f>
        <v>3.563333333333333</v>
      </c>
      <c r="K70" s="13">
        <f t="shared" si="20"/>
        <v>0.61880000000000002</v>
      </c>
      <c r="L70" s="13">
        <v>0</v>
      </c>
      <c r="M70" s="13">
        <f t="shared" si="21"/>
        <v>0.13728000000000001</v>
      </c>
      <c r="N70" s="13"/>
      <c r="O70" s="13"/>
      <c r="P70" s="13"/>
      <c r="Q70" s="14">
        <f>SUM(Sheet4!$K70:$P70)</f>
        <v>0.75608000000000009</v>
      </c>
    </row>
    <row r="71" spans="1:17" x14ac:dyDescent="0.25">
      <c r="A71" s="8" t="s">
        <v>84</v>
      </c>
      <c r="B71" s="1" t="s">
        <v>131</v>
      </c>
      <c r="C71" s="1" t="str">
        <f>Sheet4!$D71&amp;","&amp;Sheet4!$E71</f>
        <v>823F360A,Ph1</v>
      </c>
      <c r="D71" s="1" t="s">
        <v>85</v>
      </c>
      <c r="E71" s="1" t="s">
        <v>8</v>
      </c>
      <c r="F71" s="1">
        <v>135</v>
      </c>
      <c r="G71" s="1">
        <v>77</v>
      </c>
      <c r="H71" s="1">
        <v>70</v>
      </c>
      <c r="I71" s="1">
        <v>21.38</v>
      </c>
      <c r="J71" s="11">
        <f>Table1[[#This Row],[Sam]]/6</f>
        <v>3.563333333333333</v>
      </c>
      <c r="K71" s="13">
        <f>0.595*1.04</f>
        <v>0.61880000000000002</v>
      </c>
      <c r="L71" s="13">
        <v>0</v>
      </c>
      <c r="M71" s="13">
        <f>0.132*1.04</f>
        <v>0.13728000000000001</v>
      </c>
      <c r="N71" s="13"/>
      <c r="O71" s="13"/>
      <c r="P71" s="13"/>
      <c r="Q71" s="14">
        <f>SUM(Sheet4!$K71:$P71)</f>
        <v>0.75608000000000009</v>
      </c>
    </row>
    <row r="72" spans="1:17" x14ac:dyDescent="0.25">
      <c r="A72" s="8" t="s">
        <v>40</v>
      </c>
      <c r="B72" s="1" t="s">
        <v>131</v>
      </c>
      <c r="C72" s="1" t="str">
        <f>Sheet4!$D72&amp;","&amp;Sheet4!$E72</f>
        <v>343F103A,Ph1</v>
      </c>
      <c r="D72" s="1" t="s">
        <v>41</v>
      </c>
      <c r="E72" s="1" t="s">
        <v>8</v>
      </c>
      <c r="F72" s="1">
        <v>120</v>
      </c>
      <c r="G72" s="1">
        <v>77</v>
      </c>
      <c r="H72" s="1">
        <v>70</v>
      </c>
      <c r="I72" s="1">
        <v>26.97</v>
      </c>
      <c r="J72" s="11">
        <f>Table1[[#This Row],[Sam]]/6</f>
        <v>4.4950000000000001</v>
      </c>
      <c r="K72" s="13">
        <f>0.571*1.04</f>
        <v>0.59383999999999992</v>
      </c>
      <c r="L72" s="13">
        <v>0</v>
      </c>
      <c r="M72" s="13">
        <f>0.092*1.04</f>
        <v>9.5680000000000001E-2</v>
      </c>
      <c r="N72" s="13"/>
      <c r="O72" s="13">
        <f>0.021*1.04</f>
        <v>2.1840000000000002E-2</v>
      </c>
      <c r="P72" s="13"/>
      <c r="Q72" s="14">
        <f>SUM(Sheet4!$K72:$P72)</f>
        <v>0.71135999999999988</v>
      </c>
    </row>
    <row r="73" spans="1:17" x14ac:dyDescent="0.25">
      <c r="A73" s="8" t="s">
        <v>40</v>
      </c>
      <c r="B73" s="1" t="s">
        <v>131</v>
      </c>
      <c r="C73" s="1" t="str">
        <f>Sheet4!$D73&amp;","&amp;Sheet4!$E73</f>
        <v>343F103A,Ph2</v>
      </c>
      <c r="D73" s="1" t="s">
        <v>41</v>
      </c>
      <c r="E73" s="1" t="s">
        <v>9</v>
      </c>
      <c r="F73" s="1">
        <v>110</v>
      </c>
      <c r="G73" s="1">
        <v>60</v>
      </c>
      <c r="H73" s="1">
        <v>35</v>
      </c>
      <c r="I73" s="1">
        <v>26.97</v>
      </c>
      <c r="J73" s="11">
        <f>Table1[[#This Row],[Sam]]/6</f>
        <v>4.4950000000000001</v>
      </c>
      <c r="K73" s="13">
        <f t="shared" ref="K73:K95" si="22">0.571*1.04</f>
        <v>0.59383999999999992</v>
      </c>
      <c r="L73" s="13">
        <v>0</v>
      </c>
      <c r="M73" s="13">
        <f t="shared" ref="M73:M95" si="23">0.092*1.04</f>
        <v>9.5680000000000001E-2</v>
      </c>
      <c r="N73" s="13"/>
      <c r="O73" s="13">
        <f t="shared" ref="O73:O95" si="24">0.021*1.04</f>
        <v>2.1840000000000002E-2</v>
      </c>
      <c r="P73" s="13"/>
      <c r="Q73" s="14">
        <f>SUM(Sheet4!$K73:$P73)</f>
        <v>0.71135999999999988</v>
      </c>
    </row>
    <row r="74" spans="1:17" x14ac:dyDescent="0.25">
      <c r="A74" s="8" t="s">
        <v>40</v>
      </c>
      <c r="B74" s="1" t="s">
        <v>131</v>
      </c>
      <c r="C74" s="1" t="str">
        <f>Sheet4!$D74&amp;","&amp;Sheet4!$E74</f>
        <v>343F103A,Ph3</v>
      </c>
      <c r="D74" s="1" t="s">
        <v>41</v>
      </c>
      <c r="E74" s="1" t="s">
        <v>78</v>
      </c>
      <c r="F74" s="1">
        <v>88</v>
      </c>
      <c r="G74" s="1">
        <v>20</v>
      </c>
      <c r="H74" s="1">
        <v>10</v>
      </c>
      <c r="I74" s="1">
        <v>26.97</v>
      </c>
      <c r="J74" s="11">
        <f>Table1[[#This Row],[Sam]]/6</f>
        <v>4.4950000000000001</v>
      </c>
      <c r="K74" s="13">
        <f t="shared" si="22"/>
        <v>0.59383999999999992</v>
      </c>
      <c r="L74" s="13">
        <v>0</v>
      </c>
      <c r="M74" s="13">
        <f t="shared" si="23"/>
        <v>9.5680000000000001E-2</v>
      </c>
      <c r="N74" s="13"/>
      <c r="O74" s="13">
        <f t="shared" si="24"/>
        <v>2.1840000000000002E-2</v>
      </c>
      <c r="P74" s="13"/>
      <c r="Q74" s="14">
        <f>SUM(Sheet4!$K74:$P74)</f>
        <v>0.71135999999999988</v>
      </c>
    </row>
    <row r="75" spans="1:17" x14ac:dyDescent="0.25">
      <c r="A75" s="8" t="s">
        <v>40</v>
      </c>
      <c r="B75" s="1" t="s">
        <v>131</v>
      </c>
      <c r="C75" s="1" t="str">
        <f>Sheet4!$D75&amp;","&amp;Sheet4!$E75</f>
        <v>343F103B,Ph1</v>
      </c>
      <c r="D75" s="1" t="s">
        <v>42</v>
      </c>
      <c r="E75" s="1" t="s">
        <v>8</v>
      </c>
      <c r="F75" s="1">
        <v>135</v>
      </c>
      <c r="G75" s="1">
        <v>77</v>
      </c>
      <c r="H75" s="1">
        <v>70</v>
      </c>
      <c r="I75" s="1">
        <v>26.97</v>
      </c>
      <c r="J75" s="11">
        <f>Table1[[#This Row],[Sam]]/6</f>
        <v>4.4950000000000001</v>
      </c>
      <c r="K75" s="13">
        <f t="shared" si="22"/>
        <v>0.59383999999999992</v>
      </c>
      <c r="L75" s="13">
        <v>0</v>
      </c>
      <c r="M75" s="13">
        <f t="shared" si="23"/>
        <v>9.5680000000000001E-2</v>
      </c>
      <c r="N75" s="13"/>
      <c r="O75" s="13">
        <f t="shared" si="24"/>
        <v>2.1840000000000002E-2</v>
      </c>
      <c r="P75" s="13"/>
      <c r="Q75" s="14">
        <f>SUM(Sheet4!$K75:$P75)</f>
        <v>0.71135999999999988</v>
      </c>
    </row>
    <row r="76" spans="1:17" x14ac:dyDescent="0.25">
      <c r="A76" s="8" t="s">
        <v>40</v>
      </c>
      <c r="B76" s="1" t="s">
        <v>131</v>
      </c>
      <c r="C76" s="1" t="str">
        <f>Sheet4!$D76&amp;","&amp;Sheet4!$E76</f>
        <v>343F103B,Ph2</v>
      </c>
      <c r="D76" s="1" t="s">
        <v>42</v>
      </c>
      <c r="E76" s="1" t="s">
        <v>9</v>
      </c>
      <c r="F76" s="1">
        <v>120</v>
      </c>
      <c r="G76" s="1">
        <v>60</v>
      </c>
      <c r="H76" s="1">
        <v>35</v>
      </c>
      <c r="I76" s="1">
        <v>26.97</v>
      </c>
      <c r="J76" s="11">
        <f>Table1[[#This Row],[Sam]]/6</f>
        <v>4.4950000000000001</v>
      </c>
      <c r="K76" s="13">
        <f t="shared" si="22"/>
        <v>0.59383999999999992</v>
      </c>
      <c r="L76" s="13">
        <v>0</v>
      </c>
      <c r="M76" s="13">
        <f t="shared" si="23"/>
        <v>9.5680000000000001E-2</v>
      </c>
      <c r="N76" s="13"/>
      <c r="O76" s="13">
        <f t="shared" si="24"/>
        <v>2.1840000000000002E-2</v>
      </c>
      <c r="P76" s="13"/>
      <c r="Q76" s="14">
        <f>SUM(Sheet4!$K76:$P76)</f>
        <v>0.71135999999999988</v>
      </c>
    </row>
    <row r="77" spans="1:17" x14ac:dyDescent="0.25">
      <c r="A77" s="8" t="s">
        <v>40</v>
      </c>
      <c r="B77" s="1" t="s">
        <v>131</v>
      </c>
      <c r="C77" s="1" t="str">
        <f>Sheet4!$D77&amp;","&amp;Sheet4!$E77</f>
        <v>343F103B,Ph3</v>
      </c>
      <c r="D77" s="1" t="s">
        <v>42</v>
      </c>
      <c r="E77" s="1" t="s">
        <v>78</v>
      </c>
      <c r="F77" s="1">
        <v>110</v>
      </c>
      <c r="G77" s="1">
        <v>20</v>
      </c>
      <c r="H77" s="1">
        <v>10</v>
      </c>
      <c r="I77" s="1">
        <v>26.97</v>
      </c>
      <c r="J77" s="11">
        <f>Table1[[#This Row],[Sam]]/6</f>
        <v>4.4950000000000001</v>
      </c>
      <c r="K77" s="13">
        <f t="shared" si="22"/>
        <v>0.59383999999999992</v>
      </c>
      <c r="L77" s="13">
        <v>0</v>
      </c>
      <c r="M77" s="13">
        <f t="shared" si="23"/>
        <v>9.5680000000000001E-2</v>
      </c>
      <c r="N77" s="13"/>
      <c r="O77" s="13">
        <f t="shared" si="24"/>
        <v>2.1840000000000002E-2</v>
      </c>
      <c r="P77" s="13"/>
      <c r="Q77" s="14">
        <f>SUM(Sheet4!$K77:$P77)</f>
        <v>0.71135999999999988</v>
      </c>
    </row>
    <row r="78" spans="1:17" x14ac:dyDescent="0.25">
      <c r="A78" s="8" t="s">
        <v>40</v>
      </c>
      <c r="B78" s="1" t="s">
        <v>134</v>
      </c>
      <c r="C78" s="1" t="str">
        <f>Sheet4!$D78&amp;","&amp;Sheet4!$E78</f>
        <v>343H039A,Ph1</v>
      </c>
      <c r="D78" s="1" t="s">
        <v>43</v>
      </c>
      <c r="E78" s="1" t="s">
        <v>8</v>
      </c>
      <c r="F78" s="1">
        <v>120</v>
      </c>
      <c r="G78" s="1">
        <v>77</v>
      </c>
      <c r="H78" s="1">
        <v>70</v>
      </c>
      <c r="I78" s="1">
        <v>26.97</v>
      </c>
      <c r="J78" s="11">
        <f>Table1[[#This Row],[Sam]]/6</f>
        <v>4.4950000000000001</v>
      </c>
      <c r="K78" s="13">
        <f t="shared" si="22"/>
        <v>0.59383999999999992</v>
      </c>
      <c r="L78" s="13">
        <v>0</v>
      </c>
      <c r="M78" s="13">
        <f t="shared" si="23"/>
        <v>9.5680000000000001E-2</v>
      </c>
      <c r="N78" s="13"/>
      <c r="O78" s="13">
        <f t="shared" si="24"/>
        <v>2.1840000000000002E-2</v>
      </c>
      <c r="P78" s="13"/>
      <c r="Q78" s="14">
        <f>SUM(Sheet4!$K78:$P78)</f>
        <v>0.71135999999999988</v>
      </c>
    </row>
    <row r="79" spans="1:17" x14ac:dyDescent="0.25">
      <c r="A79" s="8" t="s">
        <v>40</v>
      </c>
      <c r="B79" s="1" t="s">
        <v>134</v>
      </c>
      <c r="C79" s="1" t="str">
        <f>Sheet4!$D79&amp;","&amp;Sheet4!$E79</f>
        <v>343H039A,Ph2</v>
      </c>
      <c r="D79" s="1" t="s">
        <v>43</v>
      </c>
      <c r="E79" s="1" t="s">
        <v>9</v>
      </c>
      <c r="F79" s="1">
        <v>110</v>
      </c>
      <c r="G79" s="1">
        <v>60</v>
      </c>
      <c r="H79" s="1">
        <v>35</v>
      </c>
      <c r="I79" s="1">
        <v>26.97</v>
      </c>
      <c r="J79" s="11">
        <f>Table1[[#This Row],[Sam]]/6</f>
        <v>4.4950000000000001</v>
      </c>
      <c r="K79" s="13">
        <f t="shared" si="22"/>
        <v>0.59383999999999992</v>
      </c>
      <c r="L79" s="13">
        <v>0</v>
      </c>
      <c r="M79" s="13">
        <f t="shared" si="23"/>
        <v>9.5680000000000001E-2</v>
      </c>
      <c r="N79" s="13"/>
      <c r="O79" s="13">
        <f t="shared" si="24"/>
        <v>2.1840000000000002E-2</v>
      </c>
      <c r="P79" s="13"/>
      <c r="Q79" s="14">
        <f>SUM(Sheet4!$K79:$P79)</f>
        <v>0.71135999999999988</v>
      </c>
    </row>
    <row r="80" spans="1:17" x14ac:dyDescent="0.25">
      <c r="A80" s="8" t="s">
        <v>40</v>
      </c>
      <c r="B80" s="1" t="s">
        <v>131</v>
      </c>
      <c r="C80" s="1" t="str">
        <f>Sheet4!$D80&amp;","&amp;Sheet4!$E80</f>
        <v>343F103A,Ph3</v>
      </c>
      <c r="D80" s="1" t="s">
        <v>41</v>
      </c>
      <c r="E80" s="1" t="s">
        <v>78</v>
      </c>
      <c r="F80" s="1">
        <v>88</v>
      </c>
      <c r="G80" s="1">
        <v>20</v>
      </c>
      <c r="H80" s="1">
        <v>10</v>
      </c>
      <c r="I80" s="1">
        <v>26.97</v>
      </c>
      <c r="J80" s="11">
        <f>Table1[[#This Row],[Sam]]/6</f>
        <v>4.4950000000000001</v>
      </c>
      <c r="K80" s="13">
        <f t="shared" si="22"/>
        <v>0.59383999999999992</v>
      </c>
      <c r="L80" s="13">
        <v>0</v>
      </c>
      <c r="M80" s="13">
        <f t="shared" si="23"/>
        <v>9.5680000000000001E-2</v>
      </c>
      <c r="N80" s="13"/>
      <c r="O80" s="13">
        <f t="shared" si="24"/>
        <v>2.1840000000000002E-2</v>
      </c>
      <c r="P80" s="13"/>
      <c r="Q80" s="14">
        <f>SUM(Sheet4!$K80:$P80)</f>
        <v>0.71135999999999988</v>
      </c>
    </row>
    <row r="81" spans="1:17" x14ac:dyDescent="0.25">
      <c r="A81" s="8" t="s">
        <v>40</v>
      </c>
      <c r="B81" s="1" t="s">
        <v>134</v>
      </c>
      <c r="C81" s="1" t="str">
        <f>Sheet4!$D81&amp;","&amp;Sheet4!$E81</f>
        <v>343H039B,Ph1</v>
      </c>
      <c r="D81" s="1" t="s">
        <v>44</v>
      </c>
      <c r="E81" s="1" t="s">
        <v>8</v>
      </c>
      <c r="F81" s="1">
        <v>135</v>
      </c>
      <c r="G81" s="1">
        <v>77</v>
      </c>
      <c r="H81" s="1">
        <v>70</v>
      </c>
      <c r="I81" s="1">
        <v>26.97</v>
      </c>
      <c r="J81" s="11">
        <f>Table1[[#This Row],[Sam]]/6</f>
        <v>4.4950000000000001</v>
      </c>
      <c r="K81" s="13">
        <f t="shared" si="22"/>
        <v>0.59383999999999992</v>
      </c>
      <c r="L81" s="13">
        <v>0</v>
      </c>
      <c r="M81" s="13">
        <f t="shared" si="23"/>
        <v>9.5680000000000001E-2</v>
      </c>
      <c r="N81" s="13"/>
      <c r="O81" s="13">
        <f t="shared" si="24"/>
        <v>2.1840000000000002E-2</v>
      </c>
      <c r="P81" s="13"/>
      <c r="Q81" s="14">
        <f>SUM(Sheet4!$K81:$P81)</f>
        <v>0.71135999999999988</v>
      </c>
    </row>
    <row r="82" spans="1:17" x14ac:dyDescent="0.25">
      <c r="A82" s="8" t="s">
        <v>40</v>
      </c>
      <c r="B82" s="1" t="s">
        <v>134</v>
      </c>
      <c r="C82" s="1" t="str">
        <f>Sheet4!$D82&amp;","&amp;Sheet4!$E82</f>
        <v>343H039B,Ph2</v>
      </c>
      <c r="D82" s="1" t="s">
        <v>44</v>
      </c>
      <c r="E82" s="1" t="s">
        <v>9</v>
      </c>
      <c r="F82" s="1">
        <v>120</v>
      </c>
      <c r="G82" s="1">
        <v>60</v>
      </c>
      <c r="H82" s="1">
        <v>35</v>
      </c>
      <c r="I82" s="1">
        <v>26.97</v>
      </c>
      <c r="J82" s="11">
        <f>Table1[[#This Row],[Sam]]/6</f>
        <v>4.4950000000000001</v>
      </c>
      <c r="K82" s="13">
        <f t="shared" si="22"/>
        <v>0.59383999999999992</v>
      </c>
      <c r="L82" s="13">
        <v>0</v>
      </c>
      <c r="M82" s="13">
        <f t="shared" si="23"/>
        <v>9.5680000000000001E-2</v>
      </c>
      <c r="N82" s="13"/>
      <c r="O82" s="13">
        <f t="shared" si="24"/>
        <v>2.1840000000000002E-2</v>
      </c>
      <c r="P82" s="13"/>
      <c r="Q82" s="14">
        <f>SUM(Sheet4!$K82:$P82)</f>
        <v>0.71135999999999988</v>
      </c>
    </row>
    <row r="83" spans="1:17" x14ac:dyDescent="0.25">
      <c r="A83" s="8" t="s">
        <v>40</v>
      </c>
      <c r="B83" s="1" t="s">
        <v>134</v>
      </c>
      <c r="C83" s="1" t="str">
        <f>Sheet4!$D83&amp;","&amp;Sheet4!$E83</f>
        <v>343H039B,Ph3</v>
      </c>
      <c r="D83" s="1" t="s">
        <v>44</v>
      </c>
      <c r="E83" s="1" t="s">
        <v>78</v>
      </c>
      <c r="F83" s="1">
        <v>110</v>
      </c>
      <c r="G83" s="1">
        <v>20</v>
      </c>
      <c r="H83" s="1">
        <v>10</v>
      </c>
      <c r="I83" s="1">
        <v>26.97</v>
      </c>
      <c r="J83" s="11">
        <f>Table1[[#This Row],[Sam]]/6</f>
        <v>4.4950000000000001</v>
      </c>
      <c r="K83" s="13">
        <f t="shared" si="22"/>
        <v>0.59383999999999992</v>
      </c>
      <c r="L83" s="13">
        <v>0</v>
      </c>
      <c r="M83" s="13">
        <f t="shared" si="23"/>
        <v>9.5680000000000001E-2</v>
      </c>
      <c r="N83" s="13"/>
      <c r="O83" s="13">
        <f t="shared" si="24"/>
        <v>2.1840000000000002E-2</v>
      </c>
      <c r="P83" s="13"/>
      <c r="Q83" s="14">
        <f>SUM(Sheet4!$K83:$P83)</f>
        <v>0.71135999999999988</v>
      </c>
    </row>
    <row r="84" spans="1:17" x14ac:dyDescent="0.25">
      <c r="A84" s="8" t="s">
        <v>40</v>
      </c>
      <c r="B84" s="1" t="s">
        <v>134</v>
      </c>
      <c r="C84" s="1" t="str">
        <f>Sheet4!$D84&amp;","&amp;Sheet4!$E84</f>
        <v>344H074A,Ph1</v>
      </c>
      <c r="D84" s="1" t="s">
        <v>45</v>
      </c>
      <c r="E84" s="1" t="s">
        <v>8</v>
      </c>
      <c r="F84" s="1">
        <v>120</v>
      </c>
      <c r="G84" s="1">
        <v>77</v>
      </c>
      <c r="H84" s="1">
        <v>70</v>
      </c>
      <c r="I84" s="1">
        <v>26.97</v>
      </c>
      <c r="J84" s="11">
        <f>Table1[[#This Row],[Sam]]/6</f>
        <v>4.4950000000000001</v>
      </c>
      <c r="K84" s="13">
        <f t="shared" si="22"/>
        <v>0.59383999999999992</v>
      </c>
      <c r="L84" s="13">
        <v>0</v>
      </c>
      <c r="M84" s="13">
        <f t="shared" si="23"/>
        <v>9.5680000000000001E-2</v>
      </c>
      <c r="N84" s="13"/>
      <c r="O84" s="13">
        <f t="shared" si="24"/>
        <v>2.1840000000000002E-2</v>
      </c>
      <c r="P84" s="13"/>
      <c r="Q84" s="14">
        <f>SUM(Sheet4!$K84:$P84)</f>
        <v>0.71135999999999988</v>
      </c>
    </row>
    <row r="85" spans="1:17" x14ac:dyDescent="0.25">
      <c r="A85" s="8" t="s">
        <v>40</v>
      </c>
      <c r="B85" s="1" t="s">
        <v>134</v>
      </c>
      <c r="C85" s="1" t="str">
        <f>Sheet4!$D85&amp;","&amp;Sheet4!$E85</f>
        <v>344H074A,Ph2</v>
      </c>
      <c r="D85" s="1" t="s">
        <v>45</v>
      </c>
      <c r="E85" s="1" t="s">
        <v>9</v>
      </c>
      <c r="F85" s="1">
        <v>110</v>
      </c>
      <c r="G85" s="1">
        <v>60</v>
      </c>
      <c r="H85" s="1">
        <v>35</v>
      </c>
      <c r="I85" s="1">
        <v>26.97</v>
      </c>
      <c r="J85" s="11">
        <f>Table1[[#This Row],[Sam]]/6</f>
        <v>4.4950000000000001</v>
      </c>
      <c r="K85" s="13">
        <f t="shared" si="22"/>
        <v>0.59383999999999992</v>
      </c>
      <c r="L85" s="13">
        <v>0</v>
      </c>
      <c r="M85" s="13">
        <f t="shared" si="23"/>
        <v>9.5680000000000001E-2</v>
      </c>
      <c r="N85" s="13"/>
      <c r="O85" s="13">
        <f t="shared" si="24"/>
        <v>2.1840000000000002E-2</v>
      </c>
      <c r="P85" s="13"/>
      <c r="Q85" s="14">
        <f>SUM(Sheet4!$K85:$P85)</f>
        <v>0.71135999999999988</v>
      </c>
    </row>
    <row r="86" spans="1:17" x14ac:dyDescent="0.25">
      <c r="A86" s="8" t="s">
        <v>40</v>
      </c>
      <c r="B86" s="1" t="s">
        <v>134</v>
      </c>
      <c r="C86" s="1" t="str">
        <f>Sheet4!$D86&amp;","&amp;Sheet4!$E86</f>
        <v>344H074A,Ph3</v>
      </c>
      <c r="D86" s="1" t="s">
        <v>45</v>
      </c>
      <c r="E86" s="1" t="s">
        <v>78</v>
      </c>
      <c r="F86" s="1">
        <v>88</v>
      </c>
      <c r="G86" s="1">
        <v>20</v>
      </c>
      <c r="H86" s="1">
        <v>10</v>
      </c>
      <c r="I86" s="1">
        <v>26.97</v>
      </c>
      <c r="J86" s="11">
        <f>Table1[[#This Row],[Sam]]/6</f>
        <v>4.4950000000000001</v>
      </c>
      <c r="K86" s="13">
        <f t="shared" si="22"/>
        <v>0.59383999999999992</v>
      </c>
      <c r="L86" s="13">
        <v>0</v>
      </c>
      <c r="M86" s="13">
        <f t="shared" si="23"/>
        <v>9.5680000000000001E-2</v>
      </c>
      <c r="N86" s="13"/>
      <c r="O86" s="13">
        <f t="shared" si="24"/>
        <v>2.1840000000000002E-2</v>
      </c>
      <c r="P86" s="13"/>
      <c r="Q86" s="14">
        <f>SUM(Sheet4!$K86:$P86)</f>
        <v>0.71135999999999988</v>
      </c>
    </row>
    <row r="87" spans="1:17" x14ac:dyDescent="0.25">
      <c r="A87" s="8" t="s">
        <v>40</v>
      </c>
      <c r="B87" s="1" t="s">
        <v>134</v>
      </c>
      <c r="C87" s="1" t="str">
        <f>Sheet4!$D87&amp;","&amp;Sheet4!$E87</f>
        <v>344H074B,Ph1</v>
      </c>
      <c r="D87" s="1" t="s">
        <v>46</v>
      </c>
      <c r="E87" s="1" t="s">
        <v>8</v>
      </c>
      <c r="F87" s="1">
        <v>135</v>
      </c>
      <c r="G87" s="1">
        <v>77</v>
      </c>
      <c r="H87" s="1">
        <v>70</v>
      </c>
      <c r="I87" s="1">
        <v>26.97</v>
      </c>
      <c r="J87" s="11">
        <f>Table1[[#This Row],[Sam]]/6</f>
        <v>4.4950000000000001</v>
      </c>
      <c r="K87" s="13">
        <f t="shared" si="22"/>
        <v>0.59383999999999992</v>
      </c>
      <c r="L87" s="13">
        <v>0</v>
      </c>
      <c r="M87" s="13">
        <f t="shared" si="23"/>
        <v>9.5680000000000001E-2</v>
      </c>
      <c r="N87" s="13"/>
      <c r="O87" s="13">
        <f t="shared" si="24"/>
        <v>2.1840000000000002E-2</v>
      </c>
      <c r="P87" s="13"/>
      <c r="Q87" s="14">
        <f>SUM(Sheet4!$K87:$P87)</f>
        <v>0.71135999999999988</v>
      </c>
    </row>
    <row r="88" spans="1:17" x14ac:dyDescent="0.25">
      <c r="A88" s="8" t="s">
        <v>40</v>
      </c>
      <c r="B88" s="1" t="s">
        <v>134</v>
      </c>
      <c r="C88" s="1" t="str">
        <f>Sheet4!$D88&amp;","&amp;Sheet4!$E88</f>
        <v>344H074B,Ph2</v>
      </c>
      <c r="D88" s="1" t="s">
        <v>46</v>
      </c>
      <c r="E88" s="1" t="s">
        <v>9</v>
      </c>
      <c r="F88" s="1">
        <v>120</v>
      </c>
      <c r="G88" s="1">
        <v>60</v>
      </c>
      <c r="H88" s="1">
        <v>35</v>
      </c>
      <c r="I88" s="1">
        <v>26.97</v>
      </c>
      <c r="J88" s="11">
        <f>Table1[[#This Row],[Sam]]/6</f>
        <v>4.4950000000000001</v>
      </c>
      <c r="K88" s="13">
        <f t="shared" si="22"/>
        <v>0.59383999999999992</v>
      </c>
      <c r="L88" s="13">
        <v>0</v>
      </c>
      <c r="M88" s="13">
        <f t="shared" si="23"/>
        <v>9.5680000000000001E-2</v>
      </c>
      <c r="N88" s="13"/>
      <c r="O88" s="13">
        <f t="shared" si="24"/>
        <v>2.1840000000000002E-2</v>
      </c>
      <c r="P88" s="13"/>
      <c r="Q88" s="14">
        <f>SUM(Sheet4!$K88:$P88)</f>
        <v>0.71135999999999988</v>
      </c>
    </row>
    <row r="89" spans="1:17" x14ac:dyDescent="0.25">
      <c r="A89" s="8" t="s">
        <v>40</v>
      </c>
      <c r="B89" s="1" t="s">
        <v>134</v>
      </c>
      <c r="C89" s="1" t="str">
        <f>Sheet4!$D89&amp;","&amp;Sheet4!$E89</f>
        <v>344H074B,Ph3</v>
      </c>
      <c r="D89" s="1" t="s">
        <v>46</v>
      </c>
      <c r="E89" s="1" t="s">
        <v>78</v>
      </c>
      <c r="F89" s="1">
        <v>110</v>
      </c>
      <c r="G89" s="1">
        <v>20</v>
      </c>
      <c r="H89" s="1">
        <v>10</v>
      </c>
      <c r="I89" s="1">
        <v>26.97</v>
      </c>
      <c r="J89" s="11">
        <f>Table1[[#This Row],[Sam]]/6</f>
        <v>4.4950000000000001</v>
      </c>
      <c r="K89" s="13">
        <f t="shared" si="22"/>
        <v>0.59383999999999992</v>
      </c>
      <c r="L89" s="13">
        <v>0</v>
      </c>
      <c r="M89" s="13">
        <f t="shared" si="23"/>
        <v>9.5680000000000001E-2</v>
      </c>
      <c r="N89" s="13"/>
      <c r="O89" s="13">
        <f t="shared" si="24"/>
        <v>2.1840000000000002E-2</v>
      </c>
      <c r="P89" s="13"/>
      <c r="Q89" s="14">
        <f>SUM(Sheet4!$K89:$P89)</f>
        <v>0.71135999999999988</v>
      </c>
    </row>
    <row r="90" spans="1:17" x14ac:dyDescent="0.25">
      <c r="A90" s="8" t="s">
        <v>40</v>
      </c>
      <c r="B90" s="1" t="s">
        <v>131</v>
      </c>
      <c r="C90" s="1" t="str">
        <f>Sheet4!$D90&amp;","&amp;Sheet4!$E90</f>
        <v>343F102A,Ph1</v>
      </c>
      <c r="D90" s="1" t="s">
        <v>80</v>
      </c>
      <c r="E90" s="1" t="s">
        <v>8</v>
      </c>
      <c r="F90" s="1">
        <v>120</v>
      </c>
      <c r="G90" s="1">
        <v>77</v>
      </c>
      <c r="H90" s="1">
        <v>70</v>
      </c>
      <c r="I90" s="1">
        <v>26.97</v>
      </c>
      <c r="J90" s="11">
        <f>Table1[[#This Row],[Sam]]/6</f>
        <v>4.4950000000000001</v>
      </c>
      <c r="K90" s="13">
        <f t="shared" si="22"/>
        <v>0.59383999999999992</v>
      </c>
      <c r="L90" s="13">
        <v>0</v>
      </c>
      <c r="M90" s="13">
        <f t="shared" si="23"/>
        <v>9.5680000000000001E-2</v>
      </c>
      <c r="N90" s="13"/>
      <c r="O90" s="13">
        <f t="shared" si="24"/>
        <v>2.1840000000000002E-2</v>
      </c>
      <c r="P90" s="13"/>
      <c r="Q90" s="14">
        <f>SUM(Sheet4!$K90:$P90)</f>
        <v>0.71135999999999988</v>
      </c>
    </row>
    <row r="91" spans="1:17" x14ac:dyDescent="0.25">
      <c r="A91" s="8" t="s">
        <v>40</v>
      </c>
      <c r="B91" s="1" t="s">
        <v>131</v>
      </c>
      <c r="C91" s="1" t="str">
        <f>Sheet4!$D91&amp;","&amp;Sheet4!$E91</f>
        <v>343F102A,Ph2</v>
      </c>
      <c r="D91" s="1" t="s">
        <v>80</v>
      </c>
      <c r="E91" s="1" t="s">
        <v>9</v>
      </c>
      <c r="F91" s="1">
        <v>110</v>
      </c>
      <c r="G91" s="1">
        <v>60</v>
      </c>
      <c r="H91" s="1">
        <v>35</v>
      </c>
      <c r="I91" s="1">
        <v>26.97</v>
      </c>
      <c r="J91" s="11">
        <f>Table1[[#This Row],[Sam]]/6</f>
        <v>4.4950000000000001</v>
      </c>
      <c r="K91" s="13">
        <f t="shared" si="22"/>
        <v>0.59383999999999992</v>
      </c>
      <c r="L91" s="13">
        <v>0</v>
      </c>
      <c r="M91" s="13">
        <f t="shared" si="23"/>
        <v>9.5680000000000001E-2</v>
      </c>
      <c r="N91" s="13"/>
      <c r="O91" s="13">
        <f t="shared" si="24"/>
        <v>2.1840000000000002E-2</v>
      </c>
      <c r="P91" s="13"/>
      <c r="Q91" s="14">
        <f>SUM(Sheet4!$K91:$P91)</f>
        <v>0.71135999999999988</v>
      </c>
    </row>
    <row r="92" spans="1:17" x14ac:dyDescent="0.25">
      <c r="A92" s="8" t="s">
        <v>40</v>
      </c>
      <c r="B92" s="1" t="s">
        <v>131</v>
      </c>
      <c r="C92" s="1" t="str">
        <f>Sheet4!$D92&amp;","&amp;Sheet4!$E92</f>
        <v>343F102A,Ph3</v>
      </c>
      <c r="D92" s="1" t="s">
        <v>80</v>
      </c>
      <c r="E92" s="1" t="s">
        <v>78</v>
      </c>
      <c r="F92" s="1">
        <v>88</v>
      </c>
      <c r="G92" s="1">
        <v>20</v>
      </c>
      <c r="H92" s="1">
        <v>10</v>
      </c>
      <c r="I92" s="1">
        <v>26.97</v>
      </c>
      <c r="J92" s="11">
        <f>Table1[[#This Row],[Sam]]/6</f>
        <v>4.4950000000000001</v>
      </c>
      <c r="K92" s="13">
        <f t="shared" si="22"/>
        <v>0.59383999999999992</v>
      </c>
      <c r="L92" s="13">
        <v>0</v>
      </c>
      <c r="M92" s="13">
        <f t="shared" si="23"/>
        <v>9.5680000000000001E-2</v>
      </c>
      <c r="N92" s="13"/>
      <c r="O92" s="13">
        <f t="shared" si="24"/>
        <v>2.1840000000000002E-2</v>
      </c>
      <c r="P92" s="13"/>
      <c r="Q92" s="14">
        <f>SUM(Sheet4!$K92:$P92)</f>
        <v>0.71135999999999988</v>
      </c>
    </row>
    <row r="93" spans="1:17" x14ac:dyDescent="0.25">
      <c r="A93" s="8" t="s">
        <v>40</v>
      </c>
      <c r="B93" s="1" t="s">
        <v>131</v>
      </c>
      <c r="C93" s="1" t="str">
        <f>Sheet4!$D93&amp;","&amp;Sheet4!$E93</f>
        <v>343F102B,Ph1</v>
      </c>
      <c r="D93" s="1" t="s">
        <v>81</v>
      </c>
      <c r="E93" s="1" t="s">
        <v>8</v>
      </c>
      <c r="F93" s="1">
        <v>135</v>
      </c>
      <c r="G93" s="1">
        <v>77</v>
      </c>
      <c r="H93" s="1">
        <v>70</v>
      </c>
      <c r="I93" s="1">
        <v>26.97</v>
      </c>
      <c r="J93" s="11">
        <f>Table1[[#This Row],[Sam]]/6</f>
        <v>4.4950000000000001</v>
      </c>
      <c r="K93" s="13">
        <f t="shared" si="22"/>
        <v>0.59383999999999992</v>
      </c>
      <c r="L93" s="13">
        <v>0</v>
      </c>
      <c r="M93" s="13">
        <f t="shared" si="23"/>
        <v>9.5680000000000001E-2</v>
      </c>
      <c r="N93" s="13"/>
      <c r="O93" s="13">
        <f t="shared" si="24"/>
        <v>2.1840000000000002E-2</v>
      </c>
      <c r="P93" s="13"/>
      <c r="Q93" s="14">
        <f>SUM(Sheet4!$K93:$P93)</f>
        <v>0.71135999999999988</v>
      </c>
    </row>
    <row r="94" spans="1:17" x14ac:dyDescent="0.25">
      <c r="A94" s="8" t="s">
        <v>40</v>
      </c>
      <c r="B94" s="1" t="s">
        <v>131</v>
      </c>
      <c r="C94" s="1" t="str">
        <f>Sheet4!$D94&amp;","&amp;Sheet4!$E94</f>
        <v>343F102B,Ph2</v>
      </c>
      <c r="D94" s="1" t="s">
        <v>81</v>
      </c>
      <c r="E94" s="1" t="s">
        <v>9</v>
      </c>
      <c r="F94" s="1">
        <v>120</v>
      </c>
      <c r="G94" s="1">
        <v>60</v>
      </c>
      <c r="H94" s="1">
        <v>35</v>
      </c>
      <c r="I94" s="1">
        <v>26.97</v>
      </c>
      <c r="J94" s="11">
        <f>Table1[[#This Row],[Sam]]/6</f>
        <v>4.4950000000000001</v>
      </c>
      <c r="K94" s="13">
        <f t="shared" si="22"/>
        <v>0.59383999999999992</v>
      </c>
      <c r="L94" s="13">
        <v>0</v>
      </c>
      <c r="M94" s="13">
        <f t="shared" si="23"/>
        <v>9.5680000000000001E-2</v>
      </c>
      <c r="N94" s="13"/>
      <c r="O94" s="13">
        <f t="shared" si="24"/>
        <v>2.1840000000000002E-2</v>
      </c>
      <c r="P94" s="13"/>
      <c r="Q94" s="14">
        <f>SUM(Sheet4!$K94:$P94)</f>
        <v>0.71135999999999988</v>
      </c>
    </row>
    <row r="95" spans="1:17" x14ac:dyDescent="0.25">
      <c r="A95" s="8" t="s">
        <v>40</v>
      </c>
      <c r="B95" s="1" t="s">
        <v>131</v>
      </c>
      <c r="C95" s="1" t="str">
        <f>Sheet4!$D95&amp;","&amp;Sheet4!$E95</f>
        <v>343F102B,Ph3</v>
      </c>
      <c r="D95" s="1" t="s">
        <v>81</v>
      </c>
      <c r="E95" s="1" t="s">
        <v>78</v>
      </c>
      <c r="F95" s="1">
        <v>110</v>
      </c>
      <c r="G95" s="1">
        <v>20</v>
      </c>
      <c r="H95" s="1">
        <v>10</v>
      </c>
      <c r="I95" s="1">
        <v>26.97</v>
      </c>
      <c r="J95" s="11">
        <f>Table1[[#This Row],[Sam]]/6</f>
        <v>4.4950000000000001</v>
      </c>
      <c r="K95" s="13">
        <f t="shared" si="22"/>
        <v>0.59383999999999992</v>
      </c>
      <c r="L95" s="13">
        <v>0</v>
      </c>
      <c r="M95" s="13">
        <f t="shared" si="23"/>
        <v>9.5680000000000001E-2</v>
      </c>
      <c r="N95" s="13"/>
      <c r="O95" s="13">
        <f t="shared" si="24"/>
        <v>2.1840000000000002E-2</v>
      </c>
      <c r="P95" s="13"/>
      <c r="Q95" s="14">
        <f>SUM(Sheet4!$K95:$P95)</f>
        <v>0.71135999999999988</v>
      </c>
    </row>
    <row r="96" spans="1:17" x14ac:dyDescent="0.25">
      <c r="A96" s="8" t="s">
        <v>47</v>
      </c>
      <c r="B96" s="1" t="s">
        <v>131</v>
      </c>
      <c r="C96" s="1" t="str">
        <f>Sheet4!$D96&amp;","&amp;Sheet4!$E96</f>
        <v>343F106A,Ph1</v>
      </c>
      <c r="D96" s="1" t="s">
        <v>48</v>
      </c>
      <c r="E96" s="1" t="s">
        <v>8</v>
      </c>
      <c r="F96" s="1">
        <v>120</v>
      </c>
      <c r="G96" s="1">
        <v>77</v>
      </c>
      <c r="H96" s="1">
        <v>70</v>
      </c>
      <c r="I96" s="1">
        <v>34.369999999999997</v>
      </c>
      <c r="J96" s="11">
        <f>Table1[[#This Row],[Sam]]/6</f>
        <v>5.7283333333333326</v>
      </c>
      <c r="K96" s="13">
        <f>0.764*1.04</f>
        <v>0.79456000000000004</v>
      </c>
      <c r="L96" s="13">
        <v>0</v>
      </c>
      <c r="M96" s="13">
        <f>0.117*1.04</f>
        <v>0.12168000000000001</v>
      </c>
      <c r="N96" s="13"/>
      <c r="O96" s="13">
        <f>0.017*1.04</f>
        <v>1.7680000000000001E-2</v>
      </c>
      <c r="P96" s="13">
        <f>0.077*1.04</f>
        <v>8.0079999999999998E-2</v>
      </c>
      <c r="Q96" s="14">
        <f>SUM(Sheet4!$K96:$P96)</f>
        <v>1.014</v>
      </c>
    </row>
    <row r="97" spans="1:17" x14ac:dyDescent="0.25">
      <c r="A97" s="8" t="s">
        <v>47</v>
      </c>
      <c r="B97" s="1" t="s">
        <v>131</v>
      </c>
      <c r="C97" s="1" t="str">
        <f>Sheet4!$D97&amp;","&amp;Sheet4!$E97</f>
        <v>343F106A,Ph2</v>
      </c>
      <c r="D97" s="1" t="s">
        <v>48</v>
      </c>
      <c r="E97" s="1" t="s">
        <v>9</v>
      </c>
      <c r="F97" s="1">
        <v>110</v>
      </c>
      <c r="G97" s="1">
        <v>60</v>
      </c>
      <c r="H97" s="1">
        <v>35</v>
      </c>
      <c r="I97" s="1">
        <v>34.369999999999997</v>
      </c>
      <c r="J97" s="11">
        <f>Table1[[#This Row],[Sam]]/6</f>
        <v>5.7283333333333326</v>
      </c>
      <c r="K97" s="13">
        <f t="shared" ref="K97:K113" si="25">0.764*1.04</f>
        <v>0.79456000000000004</v>
      </c>
      <c r="L97" s="13">
        <v>0</v>
      </c>
      <c r="M97" s="13">
        <f t="shared" ref="M97:M113" si="26">0.117*1.04</f>
        <v>0.12168000000000001</v>
      </c>
      <c r="N97" s="13"/>
      <c r="O97" s="13">
        <f t="shared" ref="O97:O113" si="27">0.017*1.04</f>
        <v>1.7680000000000001E-2</v>
      </c>
      <c r="P97" s="13">
        <f t="shared" ref="P97:P113" si="28">0.077*1.04</f>
        <v>8.0079999999999998E-2</v>
      </c>
      <c r="Q97" s="14">
        <f>SUM(Sheet4!$K97:$P97)</f>
        <v>1.014</v>
      </c>
    </row>
    <row r="98" spans="1:17" x14ac:dyDescent="0.25">
      <c r="A98" s="8" t="s">
        <v>47</v>
      </c>
      <c r="B98" s="1" t="s">
        <v>131</v>
      </c>
      <c r="C98" s="1" t="str">
        <f>Sheet4!$D98&amp;","&amp;Sheet4!$E98</f>
        <v>343F106A,Ph3</v>
      </c>
      <c r="D98" s="1" t="s">
        <v>48</v>
      </c>
      <c r="E98" s="1" t="s">
        <v>78</v>
      </c>
      <c r="F98" s="1">
        <v>88</v>
      </c>
      <c r="G98" s="1">
        <v>20</v>
      </c>
      <c r="H98" s="1">
        <v>10</v>
      </c>
      <c r="I98" s="1">
        <v>34.369999999999997</v>
      </c>
      <c r="J98" s="11">
        <f>Table1[[#This Row],[Sam]]/6</f>
        <v>5.7283333333333326</v>
      </c>
      <c r="K98" s="13">
        <f t="shared" si="25"/>
        <v>0.79456000000000004</v>
      </c>
      <c r="L98" s="13">
        <v>0</v>
      </c>
      <c r="M98" s="13">
        <f t="shared" si="26"/>
        <v>0.12168000000000001</v>
      </c>
      <c r="N98" s="13"/>
      <c r="O98" s="13">
        <f t="shared" si="27"/>
        <v>1.7680000000000001E-2</v>
      </c>
      <c r="P98" s="13">
        <f t="shared" si="28"/>
        <v>8.0079999999999998E-2</v>
      </c>
      <c r="Q98" s="14">
        <f>SUM(Sheet4!$K98:$P98)</f>
        <v>1.014</v>
      </c>
    </row>
    <row r="99" spans="1:17" x14ac:dyDescent="0.25">
      <c r="A99" s="8" t="s">
        <v>47</v>
      </c>
      <c r="B99" s="1" t="s">
        <v>131</v>
      </c>
      <c r="C99" s="1" t="str">
        <f>Sheet4!$D99&amp;","&amp;Sheet4!$E99</f>
        <v>343F106B,Ph1</v>
      </c>
      <c r="D99" s="1" t="s">
        <v>49</v>
      </c>
      <c r="E99" s="1" t="s">
        <v>8</v>
      </c>
      <c r="F99" s="1">
        <v>135</v>
      </c>
      <c r="G99" s="1">
        <v>77</v>
      </c>
      <c r="H99" s="1">
        <v>70</v>
      </c>
      <c r="I99" s="1">
        <v>34.369999999999997</v>
      </c>
      <c r="J99" s="11">
        <f>Table1[[#This Row],[Sam]]/6</f>
        <v>5.7283333333333326</v>
      </c>
      <c r="K99" s="13">
        <f t="shared" si="25"/>
        <v>0.79456000000000004</v>
      </c>
      <c r="L99" s="13">
        <v>0</v>
      </c>
      <c r="M99" s="13">
        <f t="shared" si="26"/>
        <v>0.12168000000000001</v>
      </c>
      <c r="N99" s="13"/>
      <c r="O99" s="13">
        <f t="shared" si="27"/>
        <v>1.7680000000000001E-2</v>
      </c>
      <c r="P99" s="13">
        <f t="shared" si="28"/>
        <v>8.0079999999999998E-2</v>
      </c>
      <c r="Q99" s="14">
        <f>SUM(Sheet4!$K99:$P99)</f>
        <v>1.014</v>
      </c>
    </row>
    <row r="100" spans="1:17" x14ac:dyDescent="0.25">
      <c r="A100" s="8" t="s">
        <v>47</v>
      </c>
      <c r="B100" s="1" t="s">
        <v>131</v>
      </c>
      <c r="C100" s="1" t="str">
        <f>Sheet4!$D100&amp;","&amp;Sheet4!$E100</f>
        <v>343F106B,Ph2</v>
      </c>
      <c r="D100" s="1" t="s">
        <v>49</v>
      </c>
      <c r="E100" s="1" t="s">
        <v>9</v>
      </c>
      <c r="F100" s="1">
        <v>120</v>
      </c>
      <c r="G100" s="1">
        <v>60</v>
      </c>
      <c r="H100" s="1">
        <v>35</v>
      </c>
      <c r="I100" s="1">
        <v>34.369999999999997</v>
      </c>
      <c r="J100" s="11">
        <f>Table1[[#This Row],[Sam]]/6</f>
        <v>5.7283333333333326</v>
      </c>
      <c r="K100" s="13">
        <f t="shared" si="25"/>
        <v>0.79456000000000004</v>
      </c>
      <c r="L100" s="13">
        <v>0</v>
      </c>
      <c r="M100" s="13">
        <f t="shared" si="26"/>
        <v>0.12168000000000001</v>
      </c>
      <c r="N100" s="13"/>
      <c r="O100" s="13">
        <f t="shared" si="27"/>
        <v>1.7680000000000001E-2</v>
      </c>
      <c r="P100" s="13">
        <f t="shared" si="28"/>
        <v>8.0079999999999998E-2</v>
      </c>
      <c r="Q100" s="14">
        <f>SUM(Sheet4!$K100:$P100)</f>
        <v>1.014</v>
      </c>
    </row>
    <row r="101" spans="1:17" x14ac:dyDescent="0.25">
      <c r="A101" s="8" t="s">
        <v>47</v>
      </c>
      <c r="B101" s="1" t="s">
        <v>131</v>
      </c>
      <c r="C101" s="1" t="str">
        <f>Sheet4!$D101&amp;","&amp;Sheet4!$E101</f>
        <v>343F106B,Ph3</v>
      </c>
      <c r="D101" s="1" t="s">
        <v>49</v>
      </c>
      <c r="E101" s="1" t="s">
        <v>78</v>
      </c>
      <c r="F101" s="1">
        <v>110</v>
      </c>
      <c r="G101" s="1">
        <v>20</v>
      </c>
      <c r="H101" s="1">
        <v>10</v>
      </c>
      <c r="I101" s="1">
        <v>34.369999999999997</v>
      </c>
      <c r="J101" s="11">
        <f>Table1[[#This Row],[Sam]]/6</f>
        <v>5.7283333333333326</v>
      </c>
      <c r="K101" s="13">
        <f t="shared" si="25"/>
        <v>0.79456000000000004</v>
      </c>
      <c r="L101" s="13">
        <v>0</v>
      </c>
      <c r="M101" s="13">
        <f t="shared" si="26"/>
        <v>0.12168000000000001</v>
      </c>
      <c r="N101" s="13"/>
      <c r="O101" s="13">
        <f t="shared" si="27"/>
        <v>1.7680000000000001E-2</v>
      </c>
      <c r="P101" s="13">
        <f t="shared" si="28"/>
        <v>8.0079999999999998E-2</v>
      </c>
      <c r="Q101" s="14">
        <f>SUM(Sheet4!$K101:$P101)</f>
        <v>1.014</v>
      </c>
    </row>
    <row r="102" spans="1:17" x14ac:dyDescent="0.25">
      <c r="A102" s="8" t="s">
        <v>47</v>
      </c>
      <c r="B102" s="1" t="s">
        <v>134</v>
      </c>
      <c r="C102" s="1" t="str">
        <f>Sheet4!$D102&amp;","&amp;Sheet4!$E102</f>
        <v>343H037A,Ph1</v>
      </c>
      <c r="D102" s="1" t="s">
        <v>50</v>
      </c>
      <c r="E102" s="1" t="s">
        <v>8</v>
      </c>
      <c r="F102" s="1">
        <v>120</v>
      </c>
      <c r="G102" s="1">
        <v>77</v>
      </c>
      <c r="H102" s="1">
        <v>70</v>
      </c>
      <c r="I102" s="1">
        <v>34.369999999999997</v>
      </c>
      <c r="J102" s="11">
        <f>Table1[[#This Row],[Sam]]/6</f>
        <v>5.7283333333333326</v>
      </c>
      <c r="K102" s="13">
        <f t="shared" si="25"/>
        <v>0.79456000000000004</v>
      </c>
      <c r="L102" s="13">
        <v>0</v>
      </c>
      <c r="M102" s="13">
        <f t="shared" si="26"/>
        <v>0.12168000000000001</v>
      </c>
      <c r="N102" s="13"/>
      <c r="O102" s="13">
        <f t="shared" si="27"/>
        <v>1.7680000000000001E-2</v>
      </c>
      <c r="P102" s="13">
        <f t="shared" si="28"/>
        <v>8.0079999999999998E-2</v>
      </c>
      <c r="Q102" s="14">
        <f>SUM(Sheet4!$K102:$P102)</f>
        <v>1.014</v>
      </c>
    </row>
    <row r="103" spans="1:17" x14ac:dyDescent="0.25">
      <c r="A103" s="8" t="s">
        <v>47</v>
      </c>
      <c r="B103" s="1" t="s">
        <v>134</v>
      </c>
      <c r="C103" s="1" t="str">
        <f>Sheet4!$D103&amp;","&amp;Sheet4!$E103</f>
        <v>343H037A,Ph2</v>
      </c>
      <c r="D103" s="1" t="s">
        <v>50</v>
      </c>
      <c r="E103" s="1" t="s">
        <v>9</v>
      </c>
      <c r="F103" s="1">
        <v>110</v>
      </c>
      <c r="G103" s="1">
        <v>60</v>
      </c>
      <c r="H103" s="1">
        <v>35</v>
      </c>
      <c r="I103" s="1">
        <v>34.369999999999997</v>
      </c>
      <c r="J103" s="11">
        <f>Table1[[#This Row],[Sam]]/6</f>
        <v>5.7283333333333326</v>
      </c>
      <c r="K103" s="13">
        <f t="shared" si="25"/>
        <v>0.79456000000000004</v>
      </c>
      <c r="L103" s="13">
        <v>0</v>
      </c>
      <c r="M103" s="13">
        <f t="shared" si="26"/>
        <v>0.12168000000000001</v>
      </c>
      <c r="N103" s="13"/>
      <c r="O103" s="13">
        <f t="shared" si="27"/>
        <v>1.7680000000000001E-2</v>
      </c>
      <c r="P103" s="13">
        <f t="shared" si="28"/>
        <v>8.0079999999999998E-2</v>
      </c>
      <c r="Q103" s="14">
        <f>SUM(Sheet4!$K103:$P103)</f>
        <v>1.014</v>
      </c>
    </row>
    <row r="104" spans="1:17" x14ac:dyDescent="0.25">
      <c r="A104" s="8" t="s">
        <v>47</v>
      </c>
      <c r="B104" s="1" t="s">
        <v>134</v>
      </c>
      <c r="C104" s="1" t="str">
        <f>Sheet4!$D104&amp;","&amp;Sheet4!$E104</f>
        <v>343H037A,Ph3</v>
      </c>
      <c r="D104" s="1" t="s">
        <v>50</v>
      </c>
      <c r="E104" s="1" t="s">
        <v>78</v>
      </c>
      <c r="F104" s="1">
        <v>88</v>
      </c>
      <c r="G104" s="1">
        <v>20</v>
      </c>
      <c r="H104" s="1">
        <v>10</v>
      </c>
      <c r="I104" s="1">
        <v>34.369999999999997</v>
      </c>
      <c r="J104" s="11">
        <f>Table1[[#This Row],[Sam]]/6</f>
        <v>5.7283333333333326</v>
      </c>
      <c r="K104" s="13">
        <f t="shared" si="25"/>
        <v>0.79456000000000004</v>
      </c>
      <c r="L104" s="13">
        <v>0</v>
      </c>
      <c r="M104" s="13">
        <f t="shared" si="26"/>
        <v>0.12168000000000001</v>
      </c>
      <c r="N104" s="13"/>
      <c r="O104" s="13">
        <f t="shared" si="27"/>
        <v>1.7680000000000001E-2</v>
      </c>
      <c r="P104" s="13">
        <f t="shared" si="28"/>
        <v>8.0079999999999998E-2</v>
      </c>
      <c r="Q104" s="14">
        <f>SUM(Sheet4!$K104:$P104)</f>
        <v>1.014</v>
      </c>
    </row>
    <row r="105" spans="1:17" x14ac:dyDescent="0.25">
      <c r="A105" s="8" t="s">
        <v>47</v>
      </c>
      <c r="B105" s="1" t="s">
        <v>134</v>
      </c>
      <c r="C105" s="1" t="str">
        <f>Sheet4!$D105&amp;","&amp;Sheet4!$E105</f>
        <v>343H037B,Ph1</v>
      </c>
      <c r="D105" s="1" t="s">
        <v>51</v>
      </c>
      <c r="E105" s="1" t="s">
        <v>8</v>
      </c>
      <c r="F105" s="1">
        <v>135</v>
      </c>
      <c r="G105" s="1">
        <v>77</v>
      </c>
      <c r="H105" s="1">
        <v>70</v>
      </c>
      <c r="I105" s="1">
        <v>34.369999999999997</v>
      </c>
      <c r="J105" s="11">
        <f>Table1[[#This Row],[Sam]]/6</f>
        <v>5.7283333333333326</v>
      </c>
      <c r="K105" s="13">
        <f t="shared" si="25"/>
        <v>0.79456000000000004</v>
      </c>
      <c r="L105" s="13">
        <v>0</v>
      </c>
      <c r="M105" s="13">
        <f t="shared" si="26"/>
        <v>0.12168000000000001</v>
      </c>
      <c r="N105" s="13"/>
      <c r="O105" s="13">
        <f t="shared" si="27"/>
        <v>1.7680000000000001E-2</v>
      </c>
      <c r="P105" s="13">
        <f t="shared" si="28"/>
        <v>8.0079999999999998E-2</v>
      </c>
      <c r="Q105" s="14">
        <f>SUM(Sheet4!$K105:$P105)</f>
        <v>1.014</v>
      </c>
    </row>
    <row r="106" spans="1:17" x14ac:dyDescent="0.25">
      <c r="A106" s="8" t="s">
        <v>47</v>
      </c>
      <c r="B106" s="1" t="s">
        <v>134</v>
      </c>
      <c r="C106" s="1" t="str">
        <f>Sheet4!$D106&amp;","&amp;Sheet4!$E106</f>
        <v>344H072B,Ph2</v>
      </c>
      <c r="D106" s="1" t="s">
        <v>53</v>
      </c>
      <c r="E106" s="1" t="s">
        <v>9</v>
      </c>
      <c r="F106" s="1">
        <v>120</v>
      </c>
      <c r="G106" s="1">
        <v>60</v>
      </c>
      <c r="H106" s="1">
        <v>35</v>
      </c>
      <c r="I106" s="1">
        <v>34.369999999999997</v>
      </c>
      <c r="J106" s="11">
        <f>Table1[[#This Row],[Sam]]/6</f>
        <v>5.7283333333333326</v>
      </c>
      <c r="K106" s="13">
        <f t="shared" si="25"/>
        <v>0.79456000000000004</v>
      </c>
      <c r="L106" s="13">
        <v>0</v>
      </c>
      <c r="M106" s="13">
        <f t="shared" si="26"/>
        <v>0.12168000000000001</v>
      </c>
      <c r="N106" s="13"/>
      <c r="O106" s="13">
        <f t="shared" si="27"/>
        <v>1.7680000000000001E-2</v>
      </c>
      <c r="P106" s="13">
        <f t="shared" si="28"/>
        <v>8.0079999999999998E-2</v>
      </c>
      <c r="Q106" s="14">
        <f>SUM(Sheet4!$K106:$P106)</f>
        <v>1.014</v>
      </c>
    </row>
    <row r="107" spans="1:17" x14ac:dyDescent="0.25">
      <c r="A107" s="8" t="s">
        <v>47</v>
      </c>
      <c r="B107" s="1" t="s">
        <v>134</v>
      </c>
      <c r="C107" s="1" t="str">
        <f>Sheet4!$D107&amp;","&amp;Sheet4!$E107</f>
        <v>343H037B,Ph3</v>
      </c>
      <c r="D107" s="1" t="s">
        <v>51</v>
      </c>
      <c r="E107" s="1" t="s">
        <v>78</v>
      </c>
      <c r="F107" s="1">
        <v>110</v>
      </c>
      <c r="G107" s="1">
        <v>20</v>
      </c>
      <c r="H107" s="1">
        <v>10</v>
      </c>
      <c r="I107" s="1">
        <v>34.369999999999997</v>
      </c>
      <c r="J107" s="11">
        <f>Table1[[#This Row],[Sam]]/6</f>
        <v>5.7283333333333326</v>
      </c>
      <c r="K107" s="13">
        <f t="shared" si="25"/>
        <v>0.79456000000000004</v>
      </c>
      <c r="L107" s="13">
        <v>0</v>
      </c>
      <c r="M107" s="13">
        <f t="shared" si="26"/>
        <v>0.12168000000000001</v>
      </c>
      <c r="N107" s="13"/>
      <c r="O107" s="13">
        <f t="shared" si="27"/>
        <v>1.7680000000000001E-2</v>
      </c>
      <c r="P107" s="13">
        <f t="shared" si="28"/>
        <v>8.0079999999999998E-2</v>
      </c>
      <c r="Q107" s="14">
        <f>SUM(Sheet4!$K107:$P107)</f>
        <v>1.014</v>
      </c>
    </row>
    <row r="108" spans="1:17" x14ac:dyDescent="0.25">
      <c r="A108" s="8" t="s">
        <v>47</v>
      </c>
      <c r="B108" s="1" t="s">
        <v>134</v>
      </c>
      <c r="C108" s="1" t="str">
        <f>Sheet4!$D108&amp;","&amp;Sheet4!$E108</f>
        <v>344H072A,Ph1</v>
      </c>
      <c r="D108" s="1" t="s">
        <v>52</v>
      </c>
      <c r="E108" s="1" t="s">
        <v>8</v>
      </c>
      <c r="F108" s="1">
        <v>120</v>
      </c>
      <c r="G108" s="1">
        <v>77</v>
      </c>
      <c r="H108" s="1">
        <v>70</v>
      </c>
      <c r="I108" s="1">
        <v>34.369999999999997</v>
      </c>
      <c r="J108" s="11">
        <f>Table1[[#This Row],[Sam]]/6</f>
        <v>5.7283333333333326</v>
      </c>
      <c r="K108" s="13">
        <f t="shared" si="25"/>
        <v>0.79456000000000004</v>
      </c>
      <c r="L108" s="13">
        <v>0</v>
      </c>
      <c r="M108" s="13">
        <f t="shared" si="26"/>
        <v>0.12168000000000001</v>
      </c>
      <c r="N108" s="13"/>
      <c r="O108" s="13">
        <f t="shared" si="27"/>
        <v>1.7680000000000001E-2</v>
      </c>
      <c r="P108" s="13">
        <f t="shared" si="28"/>
        <v>8.0079999999999998E-2</v>
      </c>
      <c r="Q108" s="14">
        <f>SUM(Sheet4!$K108:$P108)</f>
        <v>1.014</v>
      </c>
    </row>
    <row r="109" spans="1:17" x14ac:dyDescent="0.25">
      <c r="A109" s="8" t="s">
        <v>47</v>
      </c>
      <c r="B109" s="1" t="s">
        <v>134</v>
      </c>
      <c r="C109" s="1" t="str">
        <f>Sheet4!$D109&amp;","&amp;Sheet4!$E109</f>
        <v>344H072A,Ph2</v>
      </c>
      <c r="D109" s="1" t="s">
        <v>52</v>
      </c>
      <c r="E109" s="1" t="s">
        <v>9</v>
      </c>
      <c r="F109" s="1">
        <v>110</v>
      </c>
      <c r="G109" s="1">
        <v>60</v>
      </c>
      <c r="H109" s="1">
        <v>35</v>
      </c>
      <c r="I109" s="1">
        <v>34.369999999999997</v>
      </c>
      <c r="J109" s="11">
        <f>Table1[[#This Row],[Sam]]/6</f>
        <v>5.7283333333333326</v>
      </c>
      <c r="K109" s="13">
        <f t="shared" si="25"/>
        <v>0.79456000000000004</v>
      </c>
      <c r="L109" s="13">
        <v>0</v>
      </c>
      <c r="M109" s="13">
        <f t="shared" si="26"/>
        <v>0.12168000000000001</v>
      </c>
      <c r="N109" s="13"/>
      <c r="O109" s="13">
        <f t="shared" si="27"/>
        <v>1.7680000000000001E-2</v>
      </c>
      <c r="P109" s="13">
        <f t="shared" si="28"/>
        <v>8.0079999999999998E-2</v>
      </c>
      <c r="Q109" s="14">
        <f>SUM(Sheet4!$K109:$P109)</f>
        <v>1.014</v>
      </c>
    </row>
    <row r="110" spans="1:17" x14ac:dyDescent="0.25">
      <c r="A110" s="8" t="s">
        <v>47</v>
      </c>
      <c r="B110" s="1" t="s">
        <v>134</v>
      </c>
      <c r="C110" s="1" t="str">
        <f>Sheet4!$D110&amp;","&amp;Sheet4!$E110</f>
        <v>344H072A,Ph3</v>
      </c>
      <c r="D110" s="1" t="s">
        <v>52</v>
      </c>
      <c r="E110" s="1" t="s">
        <v>78</v>
      </c>
      <c r="F110" s="1">
        <v>88</v>
      </c>
      <c r="G110" s="1">
        <v>20</v>
      </c>
      <c r="H110" s="1">
        <v>10</v>
      </c>
      <c r="I110" s="1">
        <v>34.369999999999997</v>
      </c>
      <c r="J110" s="11">
        <f>Table1[[#This Row],[Sam]]/6</f>
        <v>5.7283333333333326</v>
      </c>
      <c r="K110" s="13">
        <f t="shared" si="25"/>
        <v>0.79456000000000004</v>
      </c>
      <c r="L110" s="13">
        <v>0</v>
      </c>
      <c r="M110" s="13">
        <f t="shared" si="26"/>
        <v>0.12168000000000001</v>
      </c>
      <c r="N110" s="13"/>
      <c r="O110" s="13">
        <f t="shared" si="27"/>
        <v>1.7680000000000001E-2</v>
      </c>
      <c r="P110" s="13">
        <f t="shared" si="28"/>
        <v>8.0079999999999998E-2</v>
      </c>
      <c r="Q110" s="14">
        <f>SUM(Sheet4!$K110:$P110)</f>
        <v>1.014</v>
      </c>
    </row>
    <row r="111" spans="1:17" x14ac:dyDescent="0.25">
      <c r="A111" s="8" t="s">
        <v>47</v>
      </c>
      <c r="B111" s="1" t="s">
        <v>134</v>
      </c>
      <c r="C111" s="1" t="str">
        <f>Sheet4!$D111&amp;","&amp;Sheet4!$E111</f>
        <v>344H072B,Ph1</v>
      </c>
      <c r="D111" s="1" t="s">
        <v>53</v>
      </c>
      <c r="E111" s="1" t="s">
        <v>8</v>
      </c>
      <c r="F111" s="1">
        <v>135</v>
      </c>
      <c r="G111" s="1">
        <v>77</v>
      </c>
      <c r="H111" s="1">
        <v>70</v>
      </c>
      <c r="I111" s="1">
        <v>34.369999999999997</v>
      </c>
      <c r="J111" s="11">
        <f>Table1[[#This Row],[Sam]]/6</f>
        <v>5.7283333333333326</v>
      </c>
      <c r="K111" s="13">
        <f t="shared" si="25"/>
        <v>0.79456000000000004</v>
      </c>
      <c r="L111" s="13">
        <v>0</v>
      </c>
      <c r="M111" s="13">
        <f t="shared" si="26"/>
        <v>0.12168000000000001</v>
      </c>
      <c r="N111" s="13"/>
      <c r="O111" s="13">
        <f t="shared" si="27"/>
        <v>1.7680000000000001E-2</v>
      </c>
      <c r="P111" s="13">
        <f t="shared" si="28"/>
        <v>8.0079999999999998E-2</v>
      </c>
      <c r="Q111" s="14">
        <f>SUM(Sheet4!$K111:$P111)</f>
        <v>1.014</v>
      </c>
    </row>
    <row r="112" spans="1:17" x14ac:dyDescent="0.25">
      <c r="A112" s="8" t="s">
        <v>47</v>
      </c>
      <c r="B112" s="1" t="s">
        <v>134</v>
      </c>
      <c r="C112" s="1" t="str">
        <f>Sheet4!$D112&amp;","&amp;Sheet4!$E112</f>
        <v>344H072B,Ph2</v>
      </c>
      <c r="D112" s="1" t="s">
        <v>53</v>
      </c>
      <c r="E112" s="1" t="s">
        <v>9</v>
      </c>
      <c r="F112" s="1">
        <v>120</v>
      </c>
      <c r="G112" s="1">
        <v>60</v>
      </c>
      <c r="H112" s="1">
        <v>35</v>
      </c>
      <c r="I112" s="1">
        <v>34.369999999999997</v>
      </c>
      <c r="J112" s="11">
        <f>Table1[[#This Row],[Sam]]/6</f>
        <v>5.7283333333333326</v>
      </c>
      <c r="K112" s="13">
        <f t="shared" si="25"/>
        <v>0.79456000000000004</v>
      </c>
      <c r="L112" s="13">
        <v>0</v>
      </c>
      <c r="M112" s="13">
        <f t="shared" si="26"/>
        <v>0.12168000000000001</v>
      </c>
      <c r="N112" s="13"/>
      <c r="O112" s="13">
        <f t="shared" si="27"/>
        <v>1.7680000000000001E-2</v>
      </c>
      <c r="P112" s="13">
        <f t="shared" si="28"/>
        <v>8.0079999999999998E-2</v>
      </c>
      <c r="Q112" s="14">
        <f>SUM(Sheet4!$K112:$P112)</f>
        <v>1.014</v>
      </c>
    </row>
    <row r="113" spans="1:17" x14ac:dyDescent="0.25">
      <c r="A113" s="8" t="s">
        <v>47</v>
      </c>
      <c r="B113" s="1" t="s">
        <v>134</v>
      </c>
      <c r="C113" s="1" t="str">
        <f>Sheet4!$D113&amp;","&amp;Sheet4!$E113</f>
        <v>344H072B,Ph3</v>
      </c>
      <c r="D113" s="1" t="s">
        <v>53</v>
      </c>
      <c r="E113" s="1" t="s">
        <v>78</v>
      </c>
      <c r="F113" s="1">
        <v>110</v>
      </c>
      <c r="G113" s="1">
        <v>20</v>
      </c>
      <c r="H113" s="1">
        <v>10</v>
      </c>
      <c r="I113" s="1">
        <v>34.369999999999997</v>
      </c>
      <c r="J113" s="11">
        <f>Table1[[#This Row],[Sam]]/6</f>
        <v>5.7283333333333326</v>
      </c>
      <c r="K113" s="13">
        <f t="shared" si="25"/>
        <v>0.79456000000000004</v>
      </c>
      <c r="L113" s="13">
        <v>0</v>
      </c>
      <c r="M113" s="13">
        <f t="shared" si="26"/>
        <v>0.12168000000000001</v>
      </c>
      <c r="N113" s="13"/>
      <c r="O113" s="13">
        <f t="shared" si="27"/>
        <v>1.7680000000000001E-2</v>
      </c>
      <c r="P113" s="13">
        <f t="shared" si="28"/>
        <v>8.0079999999999998E-2</v>
      </c>
      <c r="Q113" s="14">
        <f>SUM(Sheet4!$K113:$P113)</f>
        <v>1.014</v>
      </c>
    </row>
    <row r="114" spans="1:17" x14ac:dyDescent="0.25">
      <c r="A114" s="8" t="s">
        <v>54</v>
      </c>
      <c r="B114" s="1" t="s">
        <v>130</v>
      </c>
      <c r="C114" s="1" t="str">
        <f>Sheet4!$D114&amp;","&amp;Sheet4!$E114</f>
        <v>343N155A,Ph1</v>
      </c>
      <c r="D114" s="1" t="s">
        <v>55</v>
      </c>
      <c r="E114" s="1" t="s">
        <v>8</v>
      </c>
      <c r="F114" s="1">
        <v>135</v>
      </c>
      <c r="G114" s="1">
        <v>95</v>
      </c>
      <c r="H114" s="1">
        <v>70</v>
      </c>
      <c r="I114" s="1">
        <v>11.25</v>
      </c>
      <c r="J114" s="11">
        <f>Table1[[#This Row],[Sam]]/6</f>
        <v>1.875</v>
      </c>
      <c r="K114" s="13">
        <f>0.318*1.03</f>
        <v>0.32754</v>
      </c>
      <c r="L114" s="13"/>
      <c r="M114" s="13">
        <v>1.9E-2</v>
      </c>
      <c r="N114" s="13"/>
      <c r="O114" s="13"/>
      <c r="P114" s="13"/>
      <c r="Q114" s="14">
        <f>SUM(Sheet4!$K114:$P114)</f>
        <v>0.34654000000000001</v>
      </c>
    </row>
    <row r="115" spans="1:17" x14ac:dyDescent="0.25">
      <c r="A115" s="8" t="s">
        <v>54</v>
      </c>
      <c r="B115" s="1" t="s">
        <v>130</v>
      </c>
      <c r="C115" s="1" t="str">
        <f>Sheet4!$D115&amp;","&amp;Sheet4!$E115</f>
        <v>343N155A,Ph2</v>
      </c>
      <c r="D115" s="1" t="s">
        <v>55</v>
      </c>
      <c r="E115" s="1" t="s">
        <v>9</v>
      </c>
      <c r="F115" s="1">
        <v>120</v>
      </c>
      <c r="G115" s="1">
        <v>85</v>
      </c>
      <c r="H115" s="1">
        <v>35</v>
      </c>
      <c r="I115" s="1">
        <v>11.25</v>
      </c>
      <c r="J115" s="11">
        <f>Table1[[#This Row],[Sam]]/6</f>
        <v>1.875</v>
      </c>
      <c r="K115" s="13">
        <f>0.318*1.03</f>
        <v>0.32754</v>
      </c>
      <c r="L115" s="13"/>
      <c r="M115" s="13">
        <v>1.9E-2</v>
      </c>
      <c r="N115" s="13"/>
      <c r="O115" s="13"/>
      <c r="P115" s="13"/>
      <c r="Q115" s="14">
        <f>SUM(Sheet4!$K115:$P115)</f>
        <v>0.34654000000000001</v>
      </c>
    </row>
    <row r="116" spans="1:17" x14ac:dyDescent="0.25">
      <c r="A116" s="8" t="s">
        <v>54</v>
      </c>
      <c r="B116" s="1" t="s">
        <v>130</v>
      </c>
      <c r="C116" s="1" t="str">
        <f>Sheet4!$D116&amp;","&amp;Sheet4!$E116</f>
        <v>343N155A,Ph3</v>
      </c>
      <c r="D116" s="1" t="s">
        <v>55</v>
      </c>
      <c r="E116" s="1" t="s">
        <v>78</v>
      </c>
      <c r="F116" s="1">
        <v>110</v>
      </c>
      <c r="G116" s="1">
        <v>60</v>
      </c>
      <c r="H116" s="1">
        <v>10</v>
      </c>
      <c r="I116" s="1">
        <v>11.25</v>
      </c>
      <c r="J116" s="11">
        <f>Table1[[#This Row],[Sam]]/6</f>
        <v>1.875</v>
      </c>
      <c r="K116" s="13">
        <f t="shared" ref="K116:K125" si="29">0.318*1.03</f>
        <v>0.32754</v>
      </c>
      <c r="L116" s="13"/>
      <c r="M116" s="13">
        <v>1.9E-2</v>
      </c>
      <c r="N116" s="13"/>
      <c r="O116" s="13"/>
      <c r="P116" s="13"/>
      <c r="Q116" s="14">
        <f>SUM(Sheet4!$K116:$P116)</f>
        <v>0.34654000000000001</v>
      </c>
    </row>
    <row r="117" spans="1:17" x14ac:dyDescent="0.25">
      <c r="A117" s="8" t="s">
        <v>54</v>
      </c>
      <c r="B117" s="1" t="s">
        <v>130</v>
      </c>
      <c r="C117" s="1" t="str">
        <f>Sheet4!$D117&amp;","&amp;Sheet4!$E117</f>
        <v>343N155B,Ph1</v>
      </c>
      <c r="D117" s="1" t="s">
        <v>56</v>
      </c>
      <c r="E117" s="1" t="s">
        <v>8</v>
      </c>
      <c r="F117" s="1">
        <v>135</v>
      </c>
      <c r="G117" s="1">
        <v>95</v>
      </c>
      <c r="H117" s="1">
        <v>70</v>
      </c>
      <c r="I117" s="1">
        <v>11.25</v>
      </c>
      <c r="J117" s="11">
        <f>Table1[[#This Row],[Sam]]/6</f>
        <v>1.875</v>
      </c>
      <c r="K117" s="13">
        <f t="shared" si="29"/>
        <v>0.32754</v>
      </c>
      <c r="L117" s="13"/>
      <c r="M117" s="13">
        <v>1.9E-2</v>
      </c>
      <c r="N117" s="13"/>
      <c r="O117" s="13"/>
      <c r="P117" s="13"/>
      <c r="Q117" s="14">
        <f>SUM(Sheet4!$K117:$P117)</f>
        <v>0.34654000000000001</v>
      </c>
    </row>
    <row r="118" spans="1:17" x14ac:dyDescent="0.25">
      <c r="A118" s="8" t="s">
        <v>54</v>
      </c>
      <c r="B118" s="1" t="s">
        <v>130</v>
      </c>
      <c r="C118" s="1" t="str">
        <f>Sheet4!$D118&amp;","&amp;Sheet4!$E118</f>
        <v>343N155B,Ph2</v>
      </c>
      <c r="D118" s="1" t="s">
        <v>56</v>
      </c>
      <c r="E118" s="1" t="s">
        <v>9</v>
      </c>
      <c r="F118" s="1">
        <v>110</v>
      </c>
      <c r="G118" s="1">
        <v>60</v>
      </c>
      <c r="H118" s="1">
        <v>10</v>
      </c>
      <c r="I118" s="1">
        <v>11.25</v>
      </c>
      <c r="J118" s="11">
        <f>Table1[[#This Row],[Sam]]/6</f>
        <v>1.875</v>
      </c>
      <c r="K118" s="13">
        <f t="shared" si="29"/>
        <v>0.32754</v>
      </c>
      <c r="L118" s="13"/>
      <c r="M118" s="13">
        <v>1.9E-2</v>
      </c>
      <c r="N118" s="13"/>
      <c r="O118" s="13"/>
      <c r="P118" s="13"/>
      <c r="Q118" s="14">
        <f>SUM(Sheet4!$K118:$P118)</f>
        <v>0.34654000000000001</v>
      </c>
    </row>
    <row r="119" spans="1:17" x14ac:dyDescent="0.25">
      <c r="A119" s="8" t="s">
        <v>54</v>
      </c>
      <c r="B119" s="1" t="s">
        <v>130</v>
      </c>
      <c r="C119" s="1" t="str">
        <f>Sheet4!$D119&amp;","&amp;Sheet4!$E119</f>
        <v>343N155B,Ph3</v>
      </c>
      <c r="D119" s="1" t="s">
        <v>56</v>
      </c>
      <c r="E119" s="1" t="s">
        <v>78</v>
      </c>
      <c r="F119" s="1">
        <v>110</v>
      </c>
      <c r="G119" s="1">
        <v>60</v>
      </c>
      <c r="H119" s="1">
        <v>10</v>
      </c>
      <c r="I119" s="1">
        <v>11.25</v>
      </c>
      <c r="J119" s="11">
        <f>Table1[[#This Row],[Sam]]/6</f>
        <v>1.875</v>
      </c>
      <c r="K119" s="13">
        <f t="shared" si="29"/>
        <v>0.32754</v>
      </c>
      <c r="L119" s="13"/>
      <c r="M119" s="13">
        <v>1.9E-2</v>
      </c>
      <c r="N119" s="13"/>
      <c r="O119" s="13"/>
      <c r="P119" s="13"/>
      <c r="Q119" s="14">
        <f>SUM(Sheet4!$K119:$P119)</f>
        <v>0.34654000000000001</v>
      </c>
    </row>
    <row r="120" spans="1:17" x14ac:dyDescent="0.25">
      <c r="A120" s="8" t="s">
        <v>90</v>
      </c>
      <c r="B120" s="1" t="s">
        <v>130</v>
      </c>
      <c r="C120" s="1" t="str">
        <f>Sheet4!$D120&amp;","&amp;Sheet4!$E120</f>
        <v>343N496A,Ph1</v>
      </c>
      <c r="D120" s="1" t="s">
        <v>91</v>
      </c>
      <c r="E120" s="1" t="s">
        <v>8</v>
      </c>
      <c r="F120" s="1">
        <v>135</v>
      </c>
      <c r="G120" s="1">
        <v>95</v>
      </c>
      <c r="H120" s="1">
        <v>70</v>
      </c>
      <c r="I120" s="1">
        <v>11.25</v>
      </c>
      <c r="J120" s="11">
        <f>Table1[[#This Row],[Sam]]/6</f>
        <v>1.875</v>
      </c>
      <c r="K120" s="13">
        <f t="shared" si="29"/>
        <v>0.32754</v>
      </c>
      <c r="L120" s="13"/>
      <c r="M120" s="13">
        <v>1.9E-2</v>
      </c>
      <c r="N120" s="13"/>
      <c r="O120" s="13"/>
      <c r="P120" s="13"/>
      <c r="Q120" s="14">
        <f>SUM(Sheet4!$K120:$P120)</f>
        <v>0.34654000000000001</v>
      </c>
    </row>
    <row r="121" spans="1:17" x14ac:dyDescent="0.25">
      <c r="A121" s="8" t="s">
        <v>90</v>
      </c>
      <c r="B121" s="1" t="s">
        <v>130</v>
      </c>
      <c r="C121" s="1" t="str">
        <f>Sheet4!$D121&amp;","&amp;Sheet4!$E121</f>
        <v>343N496A,Ph2</v>
      </c>
      <c r="D121" s="1" t="s">
        <v>91</v>
      </c>
      <c r="E121" s="1" t="s">
        <v>9</v>
      </c>
      <c r="F121" s="1">
        <v>110</v>
      </c>
      <c r="G121" s="1">
        <v>60</v>
      </c>
      <c r="H121" s="1">
        <v>10</v>
      </c>
      <c r="I121" s="1">
        <v>11.25</v>
      </c>
      <c r="J121" s="11">
        <f>Table1[[#This Row],[Sam]]/6</f>
        <v>1.875</v>
      </c>
      <c r="K121" s="13">
        <f t="shared" si="29"/>
        <v>0.32754</v>
      </c>
      <c r="L121" s="13"/>
      <c r="M121" s="13">
        <v>1.9E-2</v>
      </c>
      <c r="N121" s="13"/>
      <c r="O121" s="13"/>
      <c r="P121" s="13"/>
      <c r="Q121" s="14">
        <f>SUM(Sheet4!$K121:$P121)</f>
        <v>0.34654000000000001</v>
      </c>
    </row>
    <row r="122" spans="1:17" x14ac:dyDescent="0.25">
      <c r="A122" s="8" t="s">
        <v>90</v>
      </c>
      <c r="B122" s="1" t="s">
        <v>130</v>
      </c>
      <c r="C122" s="1" t="str">
        <f>Sheet4!$D122&amp;","&amp;Sheet4!$E122</f>
        <v>343N496A,Ph3</v>
      </c>
      <c r="D122" s="1" t="s">
        <v>91</v>
      </c>
      <c r="E122" s="1" t="s">
        <v>78</v>
      </c>
      <c r="F122" s="1">
        <v>110</v>
      </c>
      <c r="G122" s="1">
        <v>60</v>
      </c>
      <c r="H122" s="1">
        <v>10</v>
      </c>
      <c r="I122" s="1">
        <v>11.25</v>
      </c>
      <c r="J122" s="11">
        <f>Table1[[#This Row],[Sam]]/6</f>
        <v>1.875</v>
      </c>
      <c r="K122" s="13">
        <f t="shared" si="29"/>
        <v>0.32754</v>
      </c>
      <c r="L122" s="13"/>
      <c r="M122" s="13">
        <v>1.9E-2</v>
      </c>
      <c r="N122" s="13"/>
      <c r="O122" s="13"/>
      <c r="P122" s="13"/>
      <c r="Q122" s="14">
        <f>SUM(Sheet4!$K122:$P122)</f>
        <v>0.34654000000000001</v>
      </c>
    </row>
    <row r="123" spans="1:17" x14ac:dyDescent="0.25">
      <c r="A123" s="8" t="s">
        <v>90</v>
      </c>
      <c r="B123" s="1" t="s">
        <v>130</v>
      </c>
      <c r="C123" s="1" t="str">
        <f>Sheet4!$D123&amp;","&amp;Sheet4!$E123</f>
        <v>343N496B,Ph1</v>
      </c>
      <c r="D123" s="1" t="s">
        <v>92</v>
      </c>
      <c r="E123" s="1" t="s">
        <v>8</v>
      </c>
      <c r="F123" s="1">
        <v>135</v>
      </c>
      <c r="G123" s="1">
        <v>95</v>
      </c>
      <c r="H123" s="1">
        <v>70</v>
      </c>
      <c r="I123" s="1">
        <v>11.25</v>
      </c>
      <c r="J123" s="11">
        <f>Table1[[#This Row],[Sam]]/6</f>
        <v>1.875</v>
      </c>
      <c r="K123" s="13">
        <f t="shared" si="29"/>
        <v>0.32754</v>
      </c>
      <c r="L123" s="13"/>
      <c r="M123" s="13">
        <v>1.9E-2</v>
      </c>
      <c r="N123" s="13"/>
      <c r="O123" s="13"/>
      <c r="P123" s="13"/>
      <c r="Q123" s="14">
        <f>SUM(Sheet4!$K123:$P123)</f>
        <v>0.34654000000000001</v>
      </c>
    </row>
    <row r="124" spans="1:17" x14ac:dyDescent="0.25">
      <c r="A124" s="8" t="s">
        <v>90</v>
      </c>
      <c r="B124" s="1" t="s">
        <v>130</v>
      </c>
      <c r="C124" s="1" t="str">
        <f>Sheet4!$D124&amp;","&amp;Sheet4!$E124</f>
        <v>343N496B,Ph2</v>
      </c>
      <c r="D124" s="1" t="s">
        <v>92</v>
      </c>
      <c r="E124" s="1" t="s">
        <v>9</v>
      </c>
      <c r="F124" s="1">
        <v>110</v>
      </c>
      <c r="G124" s="1">
        <v>60</v>
      </c>
      <c r="H124" s="1">
        <v>10</v>
      </c>
      <c r="I124" s="1">
        <v>11.25</v>
      </c>
      <c r="J124" s="11">
        <f>Table1[[#This Row],[Sam]]/6</f>
        <v>1.875</v>
      </c>
      <c r="K124" s="13">
        <f t="shared" si="29"/>
        <v>0.32754</v>
      </c>
      <c r="L124" s="13"/>
      <c r="M124" s="13">
        <v>1.9E-2</v>
      </c>
      <c r="N124" s="13"/>
      <c r="O124" s="13"/>
      <c r="P124" s="13"/>
      <c r="Q124" s="14">
        <f>SUM(Sheet4!$K124:$P124)</f>
        <v>0.34654000000000001</v>
      </c>
    </row>
    <row r="125" spans="1:17" x14ac:dyDescent="0.25">
      <c r="A125" s="8" t="s">
        <v>90</v>
      </c>
      <c r="B125" s="1" t="s">
        <v>130</v>
      </c>
      <c r="C125" s="1" t="str">
        <f>Sheet4!$D125&amp;","&amp;Sheet4!$E125</f>
        <v>343N496B,Ph3</v>
      </c>
      <c r="D125" s="1" t="s">
        <v>92</v>
      </c>
      <c r="E125" s="1" t="s">
        <v>78</v>
      </c>
      <c r="F125" s="1">
        <v>110</v>
      </c>
      <c r="G125" s="1">
        <v>60</v>
      </c>
      <c r="H125" s="1">
        <v>10</v>
      </c>
      <c r="I125" s="1">
        <v>11.25</v>
      </c>
      <c r="J125" s="11">
        <f>Table1[[#This Row],[Sam]]/6</f>
        <v>1.875</v>
      </c>
      <c r="K125" s="13">
        <f t="shared" si="29"/>
        <v>0.32754</v>
      </c>
      <c r="L125" s="13"/>
      <c r="M125" s="13">
        <v>1.9E-2</v>
      </c>
      <c r="N125" s="13"/>
      <c r="O125" s="13"/>
      <c r="P125" s="13"/>
      <c r="Q125" s="14">
        <f>SUM(Sheet4!$K125:$P125)</f>
        <v>0.34654000000000001</v>
      </c>
    </row>
    <row r="126" spans="1:17" x14ac:dyDescent="0.25">
      <c r="A126" s="8" t="s">
        <v>57</v>
      </c>
      <c r="B126" s="1" t="s">
        <v>131</v>
      </c>
      <c r="C126" s="1" t="str">
        <f>Sheet4!$D126&amp;","&amp;Sheet4!$E126</f>
        <v>343F111A,Ph1</v>
      </c>
      <c r="D126" s="1" t="s">
        <v>58</v>
      </c>
      <c r="E126" s="1" t="s">
        <v>8</v>
      </c>
      <c r="F126" s="1">
        <v>120</v>
      </c>
      <c r="G126" s="1">
        <v>77</v>
      </c>
      <c r="H126" s="1">
        <v>70</v>
      </c>
      <c r="I126" s="1">
        <v>14.35</v>
      </c>
      <c r="J126" s="11">
        <f>Table1[[#This Row],[Sam]]/6</f>
        <v>2.3916666666666666</v>
      </c>
      <c r="K126" s="13">
        <v>0.46899999999999997</v>
      </c>
      <c r="L126" s="13"/>
      <c r="M126" s="13">
        <v>4.9000000000000002E-2</v>
      </c>
      <c r="N126" s="13"/>
      <c r="O126" s="13">
        <v>3.0000000000000001E-3</v>
      </c>
      <c r="P126" s="13"/>
      <c r="Q126" s="14">
        <f>SUM(Sheet4!$K126:$P126)</f>
        <v>0.52100000000000002</v>
      </c>
    </row>
    <row r="127" spans="1:17" x14ac:dyDescent="0.25">
      <c r="A127" s="8" t="s">
        <v>57</v>
      </c>
      <c r="B127" s="1" t="s">
        <v>131</v>
      </c>
      <c r="C127" s="1" t="str">
        <f>Sheet4!$D127&amp;","&amp;Sheet4!$E127</f>
        <v>343F111A,Ph2</v>
      </c>
      <c r="D127" s="1" t="s">
        <v>58</v>
      </c>
      <c r="E127" s="1" t="s">
        <v>9</v>
      </c>
      <c r="F127" s="1">
        <v>110</v>
      </c>
      <c r="G127" s="1">
        <v>60</v>
      </c>
      <c r="H127" s="1">
        <v>35</v>
      </c>
      <c r="I127" s="1">
        <v>14.35</v>
      </c>
      <c r="J127" s="11">
        <f>Table1[[#This Row],[Sam]]/6</f>
        <v>2.3916666666666666</v>
      </c>
      <c r="K127" s="13">
        <v>0.46899999999999997</v>
      </c>
      <c r="L127" s="13"/>
      <c r="M127" s="13">
        <v>4.9000000000000002E-2</v>
      </c>
      <c r="N127" s="13"/>
      <c r="O127" s="13">
        <v>3.0000000000000001E-3</v>
      </c>
      <c r="P127" s="13"/>
      <c r="Q127" s="14">
        <f>SUM(Sheet4!$K127:$P127)</f>
        <v>0.52100000000000002</v>
      </c>
    </row>
    <row r="128" spans="1:17" x14ac:dyDescent="0.25">
      <c r="A128" s="8" t="s">
        <v>57</v>
      </c>
      <c r="B128" s="1" t="s">
        <v>131</v>
      </c>
      <c r="C128" s="1" t="str">
        <f>Sheet4!$D128&amp;","&amp;Sheet4!$E128</f>
        <v>343F111A,Ph3</v>
      </c>
      <c r="D128" s="1" t="s">
        <v>58</v>
      </c>
      <c r="E128" s="1" t="s">
        <v>78</v>
      </c>
      <c r="F128" s="1">
        <v>88</v>
      </c>
      <c r="G128" s="1">
        <v>20</v>
      </c>
      <c r="H128" s="1">
        <v>10</v>
      </c>
      <c r="I128" s="1">
        <v>14.35</v>
      </c>
      <c r="J128" s="11">
        <f>Table1[[#This Row],[Sam]]/6</f>
        <v>2.3916666666666666</v>
      </c>
      <c r="K128" s="13">
        <v>0.46899999999999997</v>
      </c>
      <c r="L128" s="13"/>
      <c r="M128" s="13">
        <v>4.9000000000000002E-2</v>
      </c>
      <c r="N128" s="13"/>
      <c r="O128" s="13">
        <v>3.0000000000000001E-3</v>
      </c>
      <c r="P128" s="13"/>
      <c r="Q128" s="14">
        <f>SUM(Sheet4!$K128:$P128)</f>
        <v>0.52100000000000002</v>
      </c>
    </row>
    <row r="129" spans="1:17" x14ac:dyDescent="0.25">
      <c r="A129" s="8" t="s">
        <v>57</v>
      </c>
      <c r="B129" s="1" t="s">
        <v>131</v>
      </c>
      <c r="C129" s="1" t="str">
        <f>Sheet4!$D129&amp;","&amp;Sheet4!$E129</f>
        <v>343F111C,Ph1</v>
      </c>
      <c r="D129" s="1" t="s">
        <v>59</v>
      </c>
      <c r="E129" s="1" t="s">
        <v>8</v>
      </c>
      <c r="F129" s="1">
        <v>120</v>
      </c>
      <c r="G129" s="1">
        <v>77</v>
      </c>
      <c r="H129" s="1">
        <v>70</v>
      </c>
      <c r="I129" s="1">
        <v>14.35</v>
      </c>
      <c r="J129" s="11">
        <f>Table1[[#This Row],[Sam]]/6</f>
        <v>2.3916666666666666</v>
      </c>
      <c r="K129" s="13">
        <v>0.46899999999999997</v>
      </c>
      <c r="L129" s="13"/>
      <c r="M129" s="13">
        <v>4.9000000000000002E-2</v>
      </c>
      <c r="N129" s="13"/>
      <c r="O129" s="13">
        <v>3.0000000000000001E-3</v>
      </c>
      <c r="P129" s="13"/>
      <c r="Q129" s="14">
        <f>SUM(Sheet4!$K129:$P129)</f>
        <v>0.52100000000000002</v>
      </c>
    </row>
    <row r="130" spans="1:17" x14ac:dyDescent="0.25">
      <c r="A130" s="8" t="s">
        <v>57</v>
      </c>
      <c r="B130" s="1" t="s">
        <v>131</v>
      </c>
      <c r="C130" s="1" t="str">
        <f>Sheet4!$D130&amp;","&amp;Sheet4!$E130</f>
        <v>343F111C,Ph2</v>
      </c>
      <c r="D130" s="1" t="s">
        <v>59</v>
      </c>
      <c r="E130" s="1" t="s">
        <v>9</v>
      </c>
      <c r="F130" s="1">
        <v>110</v>
      </c>
      <c r="G130" s="1">
        <v>60</v>
      </c>
      <c r="H130" s="1">
        <v>35</v>
      </c>
      <c r="I130" s="1">
        <v>14.35</v>
      </c>
      <c r="J130" s="11">
        <f>Table1[[#This Row],[Sam]]/6</f>
        <v>2.3916666666666666</v>
      </c>
      <c r="K130" s="13">
        <v>0.46899999999999997</v>
      </c>
      <c r="L130" s="13"/>
      <c r="M130" s="13">
        <v>4.9000000000000002E-2</v>
      </c>
      <c r="N130" s="13"/>
      <c r="O130" s="13">
        <v>3.0000000000000001E-3</v>
      </c>
      <c r="P130" s="13"/>
      <c r="Q130" s="14">
        <f>SUM(Sheet4!$K130:$P130)</f>
        <v>0.52100000000000002</v>
      </c>
    </row>
    <row r="131" spans="1:17" x14ac:dyDescent="0.25">
      <c r="A131" s="8" t="s">
        <v>57</v>
      </c>
      <c r="B131" s="1" t="s">
        <v>131</v>
      </c>
      <c r="C131" s="1" t="str">
        <f>Sheet4!$D131&amp;","&amp;Sheet4!$E131</f>
        <v>343F111C,Ph3</v>
      </c>
      <c r="D131" s="1" t="s">
        <v>59</v>
      </c>
      <c r="E131" s="1" t="s">
        <v>78</v>
      </c>
      <c r="F131" s="1">
        <v>88</v>
      </c>
      <c r="G131" s="1">
        <v>20</v>
      </c>
      <c r="H131" s="1">
        <v>10</v>
      </c>
      <c r="I131" s="1">
        <v>14.35</v>
      </c>
      <c r="J131" s="11">
        <f>Table1[[#This Row],[Sam]]/6</f>
        <v>2.3916666666666666</v>
      </c>
      <c r="K131" s="13">
        <v>0.46899999999999997</v>
      </c>
      <c r="L131" s="13"/>
      <c r="M131" s="13">
        <v>4.9000000000000002E-2</v>
      </c>
      <c r="N131" s="13"/>
      <c r="O131" s="13">
        <v>3.0000000000000001E-3</v>
      </c>
      <c r="P131" s="13"/>
      <c r="Q131" s="14">
        <f>SUM(Sheet4!$K131:$P131)</f>
        <v>0.52100000000000002</v>
      </c>
    </row>
    <row r="132" spans="1:17" x14ac:dyDescent="0.25">
      <c r="A132" s="8" t="s">
        <v>57</v>
      </c>
      <c r="B132" s="1" t="s">
        <v>132</v>
      </c>
      <c r="C132" s="1" t="str">
        <f>Sheet4!$D132&amp;","&amp;Sheet4!$E132</f>
        <v>344H064A,Ph1</v>
      </c>
      <c r="D132" s="1" t="s">
        <v>60</v>
      </c>
      <c r="E132" s="1" t="s">
        <v>8</v>
      </c>
      <c r="F132" s="1">
        <v>120</v>
      </c>
      <c r="G132" s="1">
        <v>77</v>
      </c>
      <c r="H132" s="1">
        <v>70</v>
      </c>
      <c r="I132" s="1">
        <v>14.35</v>
      </c>
      <c r="J132" s="11">
        <f>Table1[[#This Row],[Sam]]/6</f>
        <v>2.3916666666666666</v>
      </c>
      <c r="K132" s="13">
        <v>0.46899999999999997</v>
      </c>
      <c r="L132" s="13"/>
      <c r="M132" s="13">
        <v>4.9000000000000002E-2</v>
      </c>
      <c r="N132" s="13"/>
      <c r="O132" s="13">
        <v>3.0000000000000001E-3</v>
      </c>
      <c r="P132" s="13"/>
      <c r="Q132" s="14">
        <f>SUM(Sheet4!$K132:$P132)</f>
        <v>0.52100000000000002</v>
      </c>
    </row>
    <row r="133" spans="1:17" x14ac:dyDescent="0.25">
      <c r="A133" s="8" t="s">
        <v>57</v>
      </c>
      <c r="B133" s="1" t="s">
        <v>132</v>
      </c>
      <c r="C133" s="1" t="str">
        <f>Sheet4!$D133&amp;","&amp;Sheet4!$E133</f>
        <v>344H064A,Ph2</v>
      </c>
      <c r="D133" s="1" t="s">
        <v>60</v>
      </c>
      <c r="E133" s="1" t="s">
        <v>9</v>
      </c>
      <c r="F133" s="1">
        <v>110</v>
      </c>
      <c r="G133" s="1">
        <v>60</v>
      </c>
      <c r="H133" s="1">
        <v>35</v>
      </c>
      <c r="I133" s="1">
        <v>14.35</v>
      </c>
      <c r="J133" s="11">
        <f>Table1[[#This Row],[Sam]]/6</f>
        <v>2.3916666666666666</v>
      </c>
      <c r="K133" s="13">
        <v>0.46899999999999997</v>
      </c>
      <c r="L133" s="13"/>
      <c r="M133" s="13">
        <v>4.9000000000000002E-2</v>
      </c>
      <c r="N133" s="13"/>
      <c r="O133" s="13">
        <v>3.0000000000000001E-3</v>
      </c>
      <c r="P133" s="13"/>
      <c r="Q133" s="14">
        <f>SUM(Sheet4!$K133:$P133)</f>
        <v>0.52100000000000002</v>
      </c>
    </row>
    <row r="134" spans="1:17" x14ac:dyDescent="0.25">
      <c r="A134" s="8" t="s">
        <v>57</v>
      </c>
      <c r="B134" s="1" t="s">
        <v>132</v>
      </c>
      <c r="C134" s="1" t="str">
        <f>Sheet4!$D134&amp;","&amp;Sheet4!$E134</f>
        <v>344H064A,Ph3</v>
      </c>
      <c r="D134" s="1" t="s">
        <v>60</v>
      </c>
      <c r="E134" s="1" t="s">
        <v>78</v>
      </c>
      <c r="F134" s="1">
        <v>88</v>
      </c>
      <c r="G134" s="1">
        <v>20</v>
      </c>
      <c r="H134" s="1">
        <v>10</v>
      </c>
      <c r="I134" s="1">
        <v>14.35</v>
      </c>
      <c r="J134" s="11">
        <f>Table1[[#This Row],[Sam]]/6</f>
        <v>2.3916666666666666</v>
      </c>
      <c r="K134" s="13">
        <v>0.46899999999999997</v>
      </c>
      <c r="L134" s="13"/>
      <c r="M134" s="13">
        <v>4.9000000000000002E-2</v>
      </c>
      <c r="N134" s="13"/>
      <c r="O134" s="13">
        <v>3.0000000000000001E-3</v>
      </c>
      <c r="P134" s="13"/>
      <c r="Q134" s="14">
        <f>SUM(Sheet4!$K134:$P134)</f>
        <v>0.52100000000000002</v>
      </c>
    </row>
    <row r="135" spans="1:17" x14ac:dyDescent="0.25">
      <c r="A135" s="8" t="s">
        <v>57</v>
      </c>
      <c r="B135" s="1" t="s">
        <v>132</v>
      </c>
      <c r="C135" s="1" t="str">
        <f>Sheet4!$D135&amp;","&amp;Sheet4!$E135</f>
        <v>344H064B,Ph1</v>
      </c>
      <c r="D135" s="1" t="s">
        <v>61</v>
      </c>
      <c r="E135" s="1" t="s">
        <v>8</v>
      </c>
      <c r="F135" s="1">
        <v>135</v>
      </c>
      <c r="G135" s="1">
        <v>77</v>
      </c>
      <c r="H135" s="1">
        <v>70</v>
      </c>
      <c r="I135" s="1">
        <v>14.35</v>
      </c>
      <c r="J135" s="11">
        <f>Table1[[#This Row],[Sam]]/6</f>
        <v>2.3916666666666666</v>
      </c>
      <c r="K135" s="13">
        <v>0.46899999999999997</v>
      </c>
      <c r="L135" s="13"/>
      <c r="M135" s="13">
        <v>4.9000000000000002E-2</v>
      </c>
      <c r="N135" s="13"/>
      <c r="O135" s="13">
        <v>3.0000000000000001E-3</v>
      </c>
      <c r="P135" s="13"/>
      <c r="Q135" s="14">
        <f>SUM(Sheet4!$K135:$P135)</f>
        <v>0.52100000000000002</v>
      </c>
    </row>
    <row r="136" spans="1:17" x14ac:dyDescent="0.25">
      <c r="A136" s="8" t="s">
        <v>57</v>
      </c>
      <c r="B136" s="1" t="s">
        <v>132</v>
      </c>
      <c r="C136" s="1" t="str">
        <f>Sheet4!$D136&amp;","&amp;Sheet4!$E136</f>
        <v>344H064B,Ph2</v>
      </c>
      <c r="D136" s="1" t="s">
        <v>61</v>
      </c>
      <c r="E136" s="1" t="s">
        <v>9</v>
      </c>
      <c r="F136" s="1">
        <v>120</v>
      </c>
      <c r="G136" s="1">
        <v>60</v>
      </c>
      <c r="H136" s="1">
        <v>35</v>
      </c>
      <c r="I136" s="1">
        <v>14.35</v>
      </c>
      <c r="J136" s="11">
        <f>Table1[[#This Row],[Sam]]/6</f>
        <v>2.3916666666666666</v>
      </c>
      <c r="K136" s="13">
        <v>0.46899999999999997</v>
      </c>
      <c r="L136" s="13"/>
      <c r="M136" s="13">
        <v>4.9000000000000002E-2</v>
      </c>
      <c r="N136" s="13"/>
      <c r="O136" s="13">
        <v>3.0000000000000001E-3</v>
      </c>
      <c r="P136" s="13"/>
      <c r="Q136" s="14">
        <f>SUM(Sheet4!$K136:$P136)</f>
        <v>0.52100000000000002</v>
      </c>
    </row>
    <row r="137" spans="1:17" x14ac:dyDescent="0.25">
      <c r="A137" s="8" t="s">
        <v>57</v>
      </c>
      <c r="B137" s="1" t="s">
        <v>132</v>
      </c>
      <c r="C137" s="1" t="str">
        <f>Sheet4!$D137&amp;","&amp;Sheet4!$E137</f>
        <v>344H064B,Ph3</v>
      </c>
      <c r="D137" s="1" t="s">
        <v>61</v>
      </c>
      <c r="E137" s="1" t="s">
        <v>78</v>
      </c>
      <c r="F137" s="1">
        <v>95</v>
      </c>
      <c r="G137" s="1">
        <v>20</v>
      </c>
      <c r="H137" s="1">
        <v>10</v>
      </c>
      <c r="I137" s="1">
        <v>14.35</v>
      </c>
      <c r="J137" s="11">
        <f>Table1[[#This Row],[Sam]]/6</f>
        <v>2.3916666666666666</v>
      </c>
      <c r="K137" s="13">
        <v>0.46899999999999997</v>
      </c>
      <c r="L137" s="13"/>
      <c r="M137" s="13">
        <v>4.9000000000000002E-2</v>
      </c>
      <c r="N137" s="13"/>
      <c r="O137" s="13">
        <v>3.0000000000000001E-3</v>
      </c>
      <c r="P137" s="13"/>
      <c r="Q137" s="14">
        <f>SUM(Sheet4!$K137:$P137)</f>
        <v>0.52100000000000002</v>
      </c>
    </row>
    <row r="138" spans="1:17" x14ac:dyDescent="0.25">
      <c r="A138" s="8" t="s">
        <v>57</v>
      </c>
      <c r="B138" s="1" t="s">
        <v>132</v>
      </c>
      <c r="C138" s="1" t="str">
        <f>Sheet4!$D138&amp;","&amp;Sheet4!$E138</f>
        <v>344H064C,Ph1</v>
      </c>
      <c r="D138" s="1" t="s">
        <v>62</v>
      </c>
      <c r="E138" s="1" t="s">
        <v>8</v>
      </c>
      <c r="F138" s="1">
        <v>120</v>
      </c>
      <c r="G138" s="1">
        <v>77</v>
      </c>
      <c r="H138" s="1">
        <v>70</v>
      </c>
      <c r="I138" s="1">
        <v>14.35</v>
      </c>
      <c r="J138" s="11">
        <f>Table1[[#This Row],[Sam]]/6</f>
        <v>2.3916666666666666</v>
      </c>
      <c r="K138" s="13">
        <v>0.46899999999999997</v>
      </c>
      <c r="L138" s="13"/>
      <c r="M138" s="13">
        <v>4.9000000000000002E-2</v>
      </c>
      <c r="N138" s="13"/>
      <c r="O138" s="13">
        <v>3.0000000000000001E-3</v>
      </c>
      <c r="P138" s="13"/>
      <c r="Q138" s="14">
        <f>SUM(Sheet4!$K138:$P138)</f>
        <v>0.52100000000000002</v>
      </c>
    </row>
    <row r="139" spans="1:17" x14ac:dyDescent="0.25">
      <c r="A139" s="8" t="s">
        <v>57</v>
      </c>
      <c r="B139" s="1" t="s">
        <v>132</v>
      </c>
      <c r="C139" s="1" t="str">
        <f>Sheet4!$D139&amp;","&amp;Sheet4!$E139</f>
        <v>344H064C,Ph2</v>
      </c>
      <c r="D139" s="1" t="s">
        <v>62</v>
      </c>
      <c r="E139" s="1" t="s">
        <v>9</v>
      </c>
      <c r="F139" s="1">
        <v>110</v>
      </c>
      <c r="G139" s="1">
        <v>60</v>
      </c>
      <c r="H139" s="1">
        <v>35</v>
      </c>
      <c r="I139" s="1">
        <v>14.35</v>
      </c>
      <c r="J139" s="11">
        <f>Table1[[#This Row],[Sam]]/6</f>
        <v>2.3916666666666666</v>
      </c>
      <c r="K139" s="13">
        <v>0.46899999999999997</v>
      </c>
      <c r="L139" s="13"/>
      <c r="M139" s="13">
        <v>4.9000000000000002E-2</v>
      </c>
      <c r="N139" s="13"/>
      <c r="O139" s="13">
        <v>3.0000000000000001E-3</v>
      </c>
      <c r="P139" s="13"/>
      <c r="Q139" s="14">
        <f>SUM(Sheet4!$K139:$P139)</f>
        <v>0.52100000000000002</v>
      </c>
    </row>
    <row r="140" spans="1:17" x14ac:dyDescent="0.25">
      <c r="A140" s="8" t="s">
        <v>57</v>
      </c>
      <c r="B140" s="1" t="s">
        <v>132</v>
      </c>
      <c r="C140" s="1" t="str">
        <f>Sheet4!$D140&amp;","&amp;Sheet4!$E140</f>
        <v>344H064C,Ph3</v>
      </c>
      <c r="D140" s="1" t="s">
        <v>62</v>
      </c>
      <c r="E140" s="1" t="s">
        <v>78</v>
      </c>
      <c r="F140" s="1">
        <v>88</v>
      </c>
      <c r="G140" s="1">
        <v>20</v>
      </c>
      <c r="H140" s="1">
        <v>10</v>
      </c>
      <c r="I140" s="1">
        <v>14.35</v>
      </c>
      <c r="J140" s="11">
        <f>Table1[[#This Row],[Sam]]/6</f>
        <v>2.3916666666666666</v>
      </c>
      <c r="K140" s="13">
        <v>0.46899999999999997</v>
      </c>
      <c r="L140" s="13"/>
      <c r="M140" s="13">
        <v>4.9000000000000002E-2</v>
      </c>
      <c r="N140" s="13"/>
      <c r="O140" s="13">
        <v>3.0000000000000001E-3</v>
      </c>
      <c r="P140" s="13"/>
      <c r="Q140" s="14">
        <f>SUM(Sheet4!$K140:$P140)</f>
        <v>0.52100000000000002</v>
      </c>
    </row>
    <row r="141" spans="1:17" x14ac:dyDescent="0.25">
      <c r="A141" s="8" t="s">
        <v>63</v>
      </c>
      <c r="B141" s="1" t="s">
        <v>132</v>
      </c>
      <c r="C141" s="1" t="str">
        <f>Sheet4!$D141&amp;","&amp;Sheet4!$E141</f>
        <v>343F056A,Ph1</v>
      </c>
      <c r="D141" s="1" t="s">
        <v>64</v>
      </c>
      <c r="E141" s="1" t="s">
        <v>8</v>
      </c>
      <c r="F141" s="1">
        <v>120</v>
      </c>
      <c r="G141" s="1">
        <v>77</v>
      </c>
      <c r="H141" s="1">
        <v>70</v>
      </c>
      <c r="I141" s="1">
        <v>17.05</v>
      </c>
      <c r="J141" s="11">
        <f>Table1[[#This Row],[Sam]]/6</f>
        <v>2.8416666666666668</v>
      </c>
      <c r="K141" s="13">
        <v>0.47099999999999997</v>
      </c>
      <c r="L141" s="13"/>
      <c r="M141" s="13">
        <v>7.8E-2</v>
      </c>
      <c r="N141" s="13"/>
      <c r="O141" s="13"/>
      <c r="P141" s="13"/>
      <c r="Q141" s="14">
        <f>SUM(Sheet4!$K141:$P141)</f>
        <v>0.54899999999999993</v>
      </c>
    </row>
    <row r="142" spans="1:17" x14ac:dyDescent="0.25">
      <c r="A142" s="8" t="s">
        <v>63</v>
      </c>
      <c r="B142" s="1" t="s">
        <v>132</v>
      </c>
      <c r="C142" s="1" t="str">
        <f>Sheet4!$D142&amp;","&amp;Sheet4!$E142</f>
        <v>343F056A,Ph2</v>
      </c>
      <c r="D142" s="1" t="s">
        <v>64</v>
      </c>
      <c r="E142" s="1" t="s">
        <v>9</v>
      </c>
      <c r="F142" s="1">
        <v>110</v>
      </c>
      <c r="G142" s="1">
        <v>60</v>
      </c>
      <c r="H142" s="1">
        <v>35</v>
      </c>
      <c r="I142" s="1">
        <v>17.05</v>
      </c>
      <c r="J142" s="11">
        <f>Table1[[#This Row],[Sam]]/6</f>
        <v>2.8416666666666668</v>
      </c>
      <c r="K142" s="13">
        <v>0.47099999999999997</v>
      </c>
      <c r="L142" s="13"/>
      <c r="M142" s="13">
        <v>7.8E-2</v>
      </c>
      <c r="N142" s="13"/>
      <c r="O142" s="13"/>
      <c r="P142" s="13"/>
      <c r="Q142" s="14">
        <f>SUM(Sheet4!$K142:$P142)</f>
        <v>0.54899999999999993</v>
      </c>
    </row>
    <row r="143" spans="1:17" x14ac:dyDescent="0.25">
      <c r="A143" s="8" t="s">
        <v>63</v>
      </c>
      <c r="B143" s="1" t="s">
        <v>132</v>
      </c>
      <c r="C143" s="1" t="str">
        <f>Sheet4!$D143&amp;","&amp;Sheet4!$E143</f>
        <v>343F056A,Ph3</v>
      </c>
      <c r="D143" s="1" t="s">
        <v>64</v>
      </c>
      <c r="E143" s="1" t="s">
        <v>78</v>
      </c>
      <c r="F143" s="1">
        <v>88</v>
      </c>
      <c r="G143" s="1">
        <v>20</v>
      </c>
      <c r="H143" s="1">
        <v>10</v>
      </c>
      <c r="I143" s="1">
        <v>17.05</v>
      </c>
      <c r="J143" s="11">
        <f>Table1[[#This Row],[Sam]]/6</f>
        <v>2.8416666666666668</v>
      </c>
      <c r="K143" s="13">
        <v>0.47099999999999997</v>
      </c>
      <c r="L143" s="13"/>
      <c r="M143" s="13">
        <v>7.8E-2</v>
      </c>
      <c r="N143" s="13"/>
      <c r="O143" s="13"/>
      <c r="P143" s="13"/>
      <c r="Q143" s="14">
        <f>SUM(Sheet4!$K143:$P143)</f>
        <v>0.54899999999999993</v>
      </c>
    </row>
    <row r="144" spans="1:17" x14ac:dyDescent="0.25">
      <c r="A144" s="8" t="s">
        <v>63</v>
      </c>
      <c r="B144" s="1" t="s">
        <v>132</v>
      </c>
      <c r="C144" s="1" t="str">
        <f>Sheet4!$D144&amp;","&amp;Sheet4!$E144</f>
        <v>343F056B,Ph1</v>
      </c>
      <c r="D144" s="1" t="s">
        <v>65</v>
      </c>
      <c r="E144" s="1" t="s">
        <v>8</v>
      </c>
      <c r="F144" s="1">
        <v>135</v>
      </c>
      <c r="G144" s="1">
        <v>77</v>
      </c>
      <c r="H144" s="1">
        <v>70</v>
      </c>
      <c r="I144" s="1">
        <v>17.05</v>
      </c>
      <c r="J144" s="11">
        <f>Table1[[#This Row],[Sam]]/6</f>
        <v>2.8416666666666668</v>
      </c>
      <c r="K144" s="13">
        <v>0.47099999999999997</v>
      </c>
      <c r="L144" s="13"/>
      <c r="M144" s="13">
        <v>7.8E-2</v>
      </c>
      <c r="N144" s="13"/>
      <c r="O144" s="13"/>
      <c r="P144" s="13"/>
      <c r="Q144" s="14">
        <f>SUM(Sheet4!$K144:$P144)</f>
        <v>0.54899999999999993</v>
      </c>
    </row>
    <row r="145" spans="1:17" x14ac:dyDescent="0.25">
      <c r="A145" s="8" t="s">
        <v>63</v>
      </c>
      <c r="B145" s="1" t="s">
        <v>132</v>
      </c>
      <c r="C145" s="1" t="str">
        <f>Sheet4!$D145&amp;","&amp;Sheet4!$E145</f>
        <v>343F056B,Ph2</v>
      </c>
      <c r="D145" s="1" t="s">
        <v>65</v>
      </c>
      <c r="E145" s="1" t="s">
        <v>9</v>
      </c>
      <c r="F145" s="1">
        <v>120</v>
      </c>
      <c r="G145" s="1">
        <v>60</v>
      </c>
      <c r="H145" s="1">
        <v>35</v>
      </c>
      <c r="I145" s="1">
        <v>17.05</v>
      </c>
      <c r="J145" s="11">
        <f>Table1[[#This Row],[Sam]]/6</f>
        <v>2.8416666666666668</v>
      </c>
      <c r="K145" s="13">
        <v>0.47099999999999997</v>
      </c>
      <c r="L145" s="13"/>
      <c r="M145" s="13">
        <v>7.8E-2</v>
      </c>
      <c r="N145" s="13"/>
      <c r="O145" s="13"/>
      <c r="P145" s="13"/>
      <c r="Q145" s="14">
        <f>SUM(Sheet4!$K145:$P145)</f>
        <v>0.54899999999999993</v>
      </c>
    </row>
    <row r="146" spans="1:17" x14ac:dyDescent="0.25">
      <c r="A146" s="8" t="s">
        <v>63</v>
      </c>
      <c r="B146" s="1" t="s">
        <v>132</v>
      </c>
      <c r="C146" s="1" t="str">
        <f>Sheet4!$D146&amp;","&amp;Sheet4!$E146</f>
        <v>343F056B,Ph3</v>
      </c>
      <c r="D146" s="1" t="s">
        <v>65</v>
      </c>
      <c r="E146" s="1" t="s">
        <v>78</v>
      </c>
      <c r="F146" s="1">
        <v>95</v>
      </c>
      <c r="G146" s="1">
        <v>20</v>
      </c>
      <c r="H146" s="1">
        <v>10</v>
      </c>
      <c r="I146" s="1">
        <v>17.05</v>
      </c>
      <c r="J146" s="11">
        <f>Table1[[#This Row],[Sam]]/6</f>
        <v>2.8416666666666668</v>
      </c>
      <c r="K146" s="13">
        <v>0.47099999999999997</v>
      </c>
      <c r="L146" s="13"/>
      <c r="M146" s="13">
        <v>7.8E-2</v>
      </c>
      <c r="N146" s="13"/>
      <c r="O146" s="13"/>
      <c r="P146" s="13"/>
      <c r="Q146" s="14">
        <f>SUM(Sheet4!$K146:$P146)</f>
        <v>0.54899999999999993</v>
      </c>
    </row>
    <row r="147" spans="1:17" x14ac:dyDescent="0.25">
      <c r="A147" s="8" t="s">
        <v>63</v>
      </c>
      <c r="B147" s="1" t="s">
        <v>132</v>
      </c>
      <c r="C147" s="1" t="str">
        <f>Sheet4!$D147&amp;","&amp;Sheet4!$E147</f>
        <v>343F056C,Ph1</v>
      </c>
      <c r="D147" s="1" t="s">
        <v>66</v>
      </c>
      <c r="E147" s="1" t="s">
        <v>8</v>
      </c>
      <c r="F147" s="1">
        <v>120</v>
      </c>
      <c r="G147" s="1">
        <v>77</v>
      </c>
      <c r="H147" s="1">
        <v>70</v>
      </c>
      <c r="I147" s="1">
        <v>17.05</v>
      </c>
      <c r="J147" s="11">
        <f>Table1[[#This Row],[Sam]]/6</f>
        <v>2.8416666666666668</v>
      </c>
      <c r="K147" s="13">
        <v>0.47099999999999997</v>
      </c>
      <c r="L147" s="13"/>
      <c r="M147" s="13">
        <v>7.8E-2</v>
      </c>
      <c r="N147" s="13"/>
      <c r="O147" s="13"/>
      <c r="P147" s="13"/>
      <c r="Q147" s="14">
        <f>SUM(Sheet4!$K147:$P147)</f>
        <v>0.54899999999999993</v>
      </c>
    </row>
    <row r="148" spans="1:17" x14ac:dyDescent="0.25">
      <c r="A148" s="8" t="s">
        <v>63</v>
      </c>
      <c r="B148" s="1" t="s">
        <v>132</v>
      </c>
      <c r="C148" s="1" t="str">
        <f>Sheet4!$D148&amp;","&amp;Sheet4!$E148</f>
        <v>343F056C,Ph2</v>
      </c>
      <c r="D148" s="1" t="s">
        <v>66</v>
      </c>
      <c r="E148" s="1" t="s">
        <v>9</v>
      </c>
      <c r="F148" s="1">
        <v>110</v>
      </c>
      <c r="G148" s="1">
        <v>60</v>
      </c>
      <c r="H148" s="1">
        <v>35</v>
      </c>
      <c r="I148" s="1">
        <v>17.05</v>
      </c>
      <c r="J148" s="11">
        <f>Table1[[#This Row],[Sam]]/6</f>
        <v>2.8416666666666668</v>
      </c>
      <c r="K148" s="13">
        <v>0.47099999999999997</v>
      </c>
      <c r="L148" s="13"/>
      <c r="M148" s="13">
        <v>7.8E-2</v>
      </c>
      <c r="N148" s="13"/>
      <c r="O148" s="13"/>
      <c r="P148" s="13"/>
      <c r="Q148" s="14">
        <f>SUM(Sheet4!$K148:$P148)</f>
        <v>0.54899999999999993</v>
      </c>
    </row>
    <row r="149" spans="1:17" x14ac:dyDescent="0.25">
      <c r="A149" s="8" t="s">
        <v>63</v>
      </c>
      <c r="B149" s="1" t="s">
        <v>132</v>
      </c>
      <c r="C149" s="1" t="str">
        <f>Sheet4!$D149&amp;","&amp;Sheet4!$E149</f>
        <v>343F056C,Ph3</v>
      </c>
      <c r="D149" s="1" t="s">
        <v>66</v>
      </c>
      <c r="E149" s="1" t="s">
        <v>78</v>
      </c>
      <c r="F149" s="1">
        <v>88</v>
      </c>
      <c r="G149" s="1">
        <v>20</v>
      </c>
      <c r="H149" s="1">
        <v>10</v>
      </c>
      <c r="I149" s="1">
        <v>17.05</v>
      </c>
      <c r="J149" s="11">
        <f>Table1[[#This Row],[Sam]]/6</f>
        <v>2.8416666666666668</v>
      </c>
      <c r="K149" s="13">
        <v>0.47099999999999997</v>
      </c>
      <c r="L149" s="13"/>
      <c r="M149" s="13">
        <v>7.8E-2</v>
      </c>
      <c r="N149" s="13"/>
      <c r="O149" s="13"/>
      <c r="P149" s="13"/>
      <c r="Q149" s="14">
        <f>SUM(Sheet4!$K149:$P149)</f>
        <v>0.54899999999999993</v>
      </c>
    </row>
    <row r="150" spans="1:17" x14ac:dyDescent="0.25">
      <c r="A150" s="8" t="s">
        <v>63</v>
      </c>
      <c r="B150" s="1" t="s">
        <v>132</v>
      </c>
      <c r="C150" s="1" t="str">
        <f>Sheet4!$D150&amp;","&amp;Sheet4!$E150</f>
        <v>343H032A,Ph1</v>
      </c>
      <c r="D150" s="1" t="s">
        <v>67</v>
      </c>
      <c r="E150" s="1" t="s">
        <v>8</v>
      </c>
      <c r="F150" s="1">
        <v>120</v>
      </c>
      <c r="G150" s="1">
        <v>77</v>
      </c>
      <c r="H150" s="1">
        <v>70</v>
      </c>
      <c r="I150" s="1">
        <v>14.35</v>
      </c>
      <c r="J150" s="11">
        <f>Table1[[#This Row],[Sam]]/6</f>
        <v>2.3916666666666666</v>
      </c>
      <c r="K150" s="13">
        <v>0.46899999999999997</v>
      </c>
      <c r="L150" s="13"/>
      <c r="M150" s="13">
        <v>4.9000000000000002E-2</v>
      </c>
      <c r="N150" s="13"/>
      <c r="O150" s="13">
        <v>3.0000000000000001E-3</v>
      </c>
      <c r="P150" s="13"/>
      <c r="Q150" s="14">
        <f>SUM(Sheet4!$K150:$P150)</f>
        <v>0.52100000000000002</v>
      </c>
    </row>
    <row r="151" spans="1:17" x14ac:dyDescent="0.25">
      <c r="A151" s="8" t="s">
        <v>63</v>
      </c>
      <c r="B151" s="1" t="s">
        <v>132</v>
      </c>
      <c r="C151" s="1" t="str">
        <f>Sheet4!$D151&amp;","&amp;Sheet4!$E151</f>
        <v>343H032A,Ph2</v>
      </c>
      <c r="D151" s="1" t="s">
        <v>67</v>
      </c>
      <c r="E151" s="1" t="s">
        <v>9</v>
      </c>
      <c r="F151" s="1">
        <v>110</v>
      </c>
      <c r="G151" s="1">
        <v>60</v>
      </c>
      <c r="H151" s="1">
        <v>35</v>
      </c>
      <c r="I151" s="1">
        <v>17.05</v>
      </c>
      <c r="J151" s="11">
        <f>Table1[[#This Row],[Sam]]/6</f>
        <v>2.8416666666666668</v>
      </c>
      <c r="K151" s="13">
        <v>0.47099999999999997</v>
      </c>
      <c r="L151" s="13"/>
      <c r="M151" s="13">
        <v>7.8E-2</v>
      </c>
      <c r="N151" s="13"/>
      <c r="O151" s="13"/>
      <c r="P151" s="13"/>
      <c r="Q151" s="14">
        <f>SUM(Sheet4!$K151:$P151)</f>
        <v>0.54899999999999993</v>
      </c>
    </row>
    <row r="152" spans="1:17" x14ac:dyDescent="0.25">
      <c r="A152" s="8" t="s">
        <v>63</v>
      </c>
      <c r="B152" s="1" t="s">
        <v>132</v>
      </c>
      <c r="C152" s="1" t="str">
        <f>Sheet4!$D152&amp;","&amp;Sheet4!$E152</f>
        <v>343H032A,Ph3</v>
      </c>
      <c r="D152" s="1" t="s">
        <v>67</v>
      </c>
      <c r="E152" s="1" t="s">
        <v>78</v>
      </c>
      <c r="F152" s="1">
        <v>88</v>
      </c>
      <c r="G152" s="1">
        <v>20</v>
      </c>
      <c r="H152" s="1">
        <v>10</v>
      </c>
      <c r="I152" s="1">
        <v>17.05</v>
      </c>
      <c r="J152" s="11">
        <f>Table1[[#This Row],[Sam]]/6</f>
        <v>2.8416666666666668</v>
      </c>
      <c r="K152" s="13">
        <v>0.47099999999999997</v>
      </c>
      <c r="L152" s="13"/>
      <c r="M152" s="13">
        <v>7.8E-2</v>
      </c>
      <c r="N152" s="13"/>
      <c r="O152" s="13"/>
      <c r="P152" s="13"/>
      <c r="Q152" s="14">
        <f>SUM(Sheet4!$K152:$P152)</f>
        <v>0.54899999999999993</v>
      </c>
    </row>
    <row r="153" spans="1:17" x14ac:dyDescent="0.25">
      <c r="A153" s="8" t="s">
        <v>63</v>
      </c>
      <c r="B153" s="1" t="s">
        <v>132</v>
      </c>
      <c r="C153" s="1" t="str">
        <f>Sheet4!$D153&amp;","&amp;Sheet4!$E153</f>
        <v>343H032B,Ph1</v>
      </c>
      <c r="D153" s="1" t="s">
        <v>68</v>
      </c>
      <c r="E153" s="1" t="s">
        <v>8</v>
      </c>
      <c r="F153" s="1">
        <v>135</v>
      </c>
      <c r="G153" s="1">
        <v>77</v>
      </c>
      <c r="H153" s="1">
        <v>70</v>
      </c>
      <c r="I153" s="1">
        <v>17.05</v>
      </c>
      <c r="J153" s="11">
        <f>Table1[[#This Row],[Sam]]/6</f>
        <v>2.8416666666666668</v>
      </c>
      <c r="K153" s="13">
        <v>0.47099999999999997</v>
      </c>
      <c r="L153" s="13"/>
      <c r="M153" s="13">
        <v>7.8E-2</v>
      </c>
      <c r="N153" s="13"/>
      <c r="O153" s="13"/>
      <c r="P153" s="13"/>
      <c r="Q153" s="14">
        <f>SUM(Sheet4!$K153:$P153)</f>
        <v>0.54899999999999993</v>
      </c>
    </row>
    <row r="154" spans="1:17" x14ac:dyDescent="0.25">
      <c r="A154" s="8" t="s">
        <v>63</v>
      </c>
      <c r="B154" s="1" t="s">
        <v>132</v>
      </c>
      <c r="C154" s="1" t="str">
        <f>Sheet4!$D154&amp;","&amp;Sheet4!$E154</f>
        <v>343H032B,Ph2</v>
      </c>
      <c r="D154" s="1" t="s">
        <v>68</v>
      </c>
      <c r="E154" s="1" t="s">
        <v>9</v>
      </c>
      <c r="F154" s="1">
        <v>120</v>
      </c>
      <c r="G154" s="1">
        <v>60</v>
      </c>
      <c r="H154" s="1">
        <v>35</v>
      </c>
      <c r="I154" s="1">
        <v>17.05</v>
      </c>
      <c r="J154" s="11">
        <f>Table1[[#This Row],[Sam]]/6</f>
        <v>2.8416666666666668</v>
      </c>
      <c r="K154" s="13">
        <v>0.47099999999999997</v>
      </c>
      <c r="L154" s="13"/>
      <c r="M154" s="13">
        <v>7.8E-2</v>
      </c>
      <c r="N154" s="13"/>
      <c r="O154" s="13"/>
      <c r="P154" s="13"/>
      <c r="Q154" s="14">
        <f>SUM(Sheet4!$K154:$P154)</f>
        <v>0.54899999999999993</v>
      </c>
    </row>
    <row r="155" spans="1:17" x14ac:dyDescent="0.25">
      <c r="A155" s="8" t="s">
        <v>63</v>
      </c>
      <c r="B155" s="1" t="s">
        <v>132</v>
      </c>
      <c r="C155" s="1" t="str">
        <f>Sheet4!$D155&amp;","&amp;Sheet4!$E155</f>
        <v>343H032B,Ph3</v>
      </c>
      <c r="D155" s="1" t="s">
        <v>68</v>
      </c>
      <c r="E155" s="1" t="s">
        <v>78</v>
      </c>
      <c r="F155" s="1">
        <v>95</v>
      </c>
      <c r="G155" s="1">
        <v>20</v>
      </c>
      <c r="H155" s="1">
        <v>10</v>
      </c>
      <c r="I155" s="1">
        <v>17.05</v>
      </c>
      <c r="J155" s="11">
        <f>Table1[[#This Row],[Sam]]/6</f>
        <v>2.8416666666666668</v>
      </c>
      <c r="K155" s="13">
        <v>0.47099999999999997</v>
      </c>
      <c r="L155" s="13"/>
      <c r="M155" s="13">
        <v>7.8E-2</v>
      </c>
      <c r="N155" s="13"/>
      <c r="O155" s="13"/>
      <c r="P155" s="13"/>
      <c r="Q155" s="14">
        <f>SUM(Sheet4!$K155:$P155)</f>
        <v>0.54899999999999993</v>
      </c>
    </row>
    <row r="156" spans="1:17" x14ac:dyDescent="0.25">
      <c r="A156" s="8" t="s">
        <v>63</v>
      </c>
      <c r="B156" s="1" t="s">
        <v>132</v>
      </c>
      <c r="C156" s="1" t="str">
        <f>Sheet4!$D156&amp;","&amp;Sheet4!$E156</f>
        <v>343H032C,Ph1</v>
      </c>
      <c r="D156" s="1" t="s">
        <v>69</v>
      </c>
      <c r="E156" s="1" t="s">
        <v>8</v>
      </c>
      <c r="F156" s="1">
        <v>120</v>
      </c>
      <c r="G156" s="1">
        <v>77</v>
      </c>
      <c r="H156" s="1">
        <v>70</v>
      </c>
      <c r="I156" s="1">
        <v>17.05</v>
      </c>
      <c r="J156" s="11">
        <f>Table1[[#This Row],[Sam]]/6</f>
        <v>2.8416666666666668</v>
      </c>
      <c r="K156" s="13">
        <v>0.47099999999999997</v>
      </c>
      <c r="L156" s="13"/>
      <c r="M156" s="13">
        <v>7.8E-2</v>
      </c>
      <c r="N156" s="13"/>
      <c r="O156" s="13"/>
      <c r="P156" s="13"/>
      <c r="Q156" s="14">
        <f>SUM(Sheet4!$K156:$P156)</f>
        <v>0.54899999999999993</v>
      </c>
    </row>
    <row r="157" spans="1:17" x14ac:dyDescent="0.25">
      <c r="A157" s="8" t="s">
        <v>63</v>
      </c>
      <c r="B157" s="1" t="s">
        <v>132</v>
      </c>
      <c r="C157" s="1" t="str">
        <f>Sheet4!$D157&amp;","&amp;Sheet4!$E157</f>
        <v>343H032C,Ph2</v>
      </c>
      <c r="D157" s="1" t="s">
        <v>69</v>
      </c>
      <c r="E157" s="1" t="s">
        <v>9</v>
      </c>
      <c r="F157" s="1">
        <v>110</v>
      </c>
      <c r="G157" s="1">
        <v>60</v>
      </c>
      <c r="H157" s="1">
        <v>35</v>
      </c>
      <c r="I157" s="1">
        <v>17.05</v>
      </c>
      <c r="J157" s="11">
        <f>Table1[[#This Row],[Sam]]/6</f>
        <v>2.8416666666666668</v>
      </c>
      <c r="K157" s="13">
        <v>0.47099999999999997</v>
      </c>
      <c r="L157" s="13"/>
      <c r="M157" s="13">
        <v>7.8E-2</v>
      </c>
      <c r="N157" s="13"/>
      <c r="O157" s="13"/>
      <c r="P157" s="13"/>
      <c r="Q157" s="14">
        <f>SUM(Sheet4!$K157:$P157)</f>
        <v>0.54899999999999993</v>
      </c>
    </row>
    <row r="158" spans="1:17" x14ac:dyDescent="0.25">
      <c r="A158" s="8" t="s">
        <v>63</v>
      </c>
      <c r="B158" s="1" t="s">
        <v>132</v>
      </c>
      <c r="C158" s="1" t="str">
        <f>Sheet4!$D158&amp;","&amp;Sheet4!$E158</f>
        <v>343H032C,Ph3</v>
      </c>
      <c r="D158" s="1" t="s">
        <v>69</v>
      </c>
      <c r="E158" s="1" t="s">
        <v>78</v>
      </c>
      <c r="F158" s="1">
        <v>88</v>
      </c>
      <c r="G158" s="1">
        <v>20</v>
      </c>
      <c r="H158" s="1">
        <v>10</v>
      </c>
      <c r="I158" s="1">
        <v>17.05</v>
      </c>
      <c r="J158" s="11">
        <f>Table1[[#This Row],[Sam]]/6</f>
        <v>2.8416666666666668</v>
      </c>
      <c r="K158" s="13">
        <v>0.47099999999999997</v>
      </c>
      <c r="L158" s="13"/>
      <c r="M158" s="13">
        <v>7.8E-2</v>
      </c>
      <c r="N158" s="13"/>
      <c r="O158" s="13"/>
      <c r="P158" s="13"/>
      <c r="Q158" s="14">
        <f>SUM(Sheet4!$K158:$P158)</f>
        <v>0.54899999999999993</v>
      </c>
    </row>
    <row r="159" spans="1:17" x14ac:dyDescent="0.25">
      <c r="A159" s="8" t="s">
        <v>63</v>
      </c>
      <c r="B159" s="1" t="s">
        <v>132</v>
      </c>
      <c r="C159" s="1" t="str">
        <f>Sheet4!$D159&amp;","&amp;Sheet4!$E159</f>
        <v>344H050A,Ph1</v>
      </c>
      <c r="D159" s="1" t="s">
        <v>70</v>
      </c>
      <c r="E159" s="1" t="s">
        <v>8</v>
      </c>
      <c r="F159" s="1">
        <v>120</v>
      </c>
      <c r="G159" s="1">
        <v>77</v>
      </c>
      <c r="H159" s="1">
        <v>70</v>
      </c>
      <c r="I159" s="1">
        <v>17.05</v>
      </c>
      <c r="J159" s="11">
        <f>Table1[[#This Row],[Sam]]/6</f>
        <v>2.8416666666666668</v>
      </c>
      <c r="K159" s="13">
        <v>0.47099999999999997</v>
      </c>
      <c r="L159" s="13"/>
      <c r="M159" s="13">
        <v>7.8E-2</v>
      </c>
      <c r="N159" s="13"/>
      <c r="O159" s="13"/>
      <c r="P159" s="13"/>
      <c r="Q159" s="14">
        <f>SUM(Sheet4!$K159:$P159)</f>
        <v>0.54899999999999993</v>
      </c>
    </row>
    <row r="160" spans="1:17" x14ac:dyDescent="0.25">
      <c r="A160" s="8" t="s">
        <v>63</v>
      </c>
      <c r="B160" s="1" t="s">
        <v>132</v>
      </c>
      <c r="C160" s="1" t="str">
        <f>Sheet4!$D160&amp;","&amp;Sheet4!$E160</f>
        <v>344H050A,Ph2</v>
      </c>
      <c r="D160" s="1" t="s">
        <v>70</v>
      </c>
      <c r="E160" s="1" t="s">
        <v>9</v>
      </c>
      <c r="F160" s="1">
        <v>110</v>
      </c>
      <c r="G160" s="1">
        <v>60</v>
      </c>
      <c r="H160" s="1">
        <v>35</v>
      </c>
      <c r="I160" s="1">
        <v>17.05</v>
      </c>
      <c r="J160" s="11">
        <f>Table1[[#This Row],[Sam]]/6</f>
        <v>2.8416666666666668</v>
      </c>
      <c r="K160" s="13">
        <v>0.47099999999999997</v>
      </c>
      <c r="L160" s="13"/>
      <c r="M160" s="13">
        <v>7.8E-2</v>
      </c>
      <c r="N160" s="13"/>
      <c r="O160" s="13"/>
      <c r="P160" s="13"/>
      <c r="Q160" s="14">
        <f>SUM(Sheet4!$K160:$P160)</f>
        <v>0.54899999999999993</v>
      </c>
    </row>
    <row r="161" spans="1:17" x14ac:dyDescent="0.25">
      <c r="A161" s="8" t="s">
        <v>63</v>
      </c>
      <c r="B161" s="1" t="s">
        <v>132</v>
      </c>
      <c r="C161" s="1" t="str">
        <f>Sheet4!$D161&amp;","&amp;Sheet4!$E161</f>
        <v>344H050A,Ph3</v>
      </c>
      <c r="D161" s="1" t="s">
        <v>70</v>
      </c>
      <c r="E161" s="1" t="s">
        <v>78</v>
      </c>
      <c r="F161" s="1">
        <v>88</v>
      </c>
      <c r="G161" s="1">
        <v>20</v>
      </c>
      <c r="H161" s="1">
        <v>10</v>
      </c>
      <c r="I161" s="1">
        <v>17.05</v>
      </c>
      <c r="J161" s="11">
        <f>Table1[[#This Row],[Sam]]/6</f>
        <v>2.8416666666666668</v>
      </c>
      <c r="K161" s="13">
        <v>0.47099999999999997</v>
      </c>
      <c r="L161" s="13"/>
      <c r="M161" s="13">
        <v>7.8E-2</v>
      </c>
      <c r="N161" s="13"/>
      <c r="O161" s="13"/>
      <c r="P161" s="13"/>
      <c r="Q161" s="14">
        <f>SUM(Sheet4!$K161:$P161)</f>
        <v>0.54899999999999993</v>
      </c>
    </row>
    <row r="162" spans="1:17" x14ac:dyDescent="0.25">
      <c r="A162" s="8" t="s">
        <v>63</v>
      </c>
      <c r="B162" s="1" t="s">
        <v>132</v>
      </c>
      <c r="C162" s="1" t="str">
        <f>Sheet4!$D162&amp;","&amp;Sheet4!$E162</f>
        <v>344H050B,Ph1</v>
      </c>
      <c r="D162" s="1" t="s">
        <v>71</v>
      </c>
      <c r="E162" s="1" t="s">
        <v>8</v>
      </c>
      <c r="F162" s="1">
        <v>135</v>
      </c>
      <c r="G162" s="1">
        <v>77</v>
      </c>
      <c r="H162" s="1">
        <v>70</v>
      </c>
      <c r="I162" s="1">
        <v>17.05</v>
      </c>
      <c r="J162" s="11">
        <f>Table1[[#This Row],[Sam]]/6</f>
        <v>2.8416666666666668</v>
      </c>
      <c r="K162" s="13">
        <v>0.47099999999999997</v>
      </c>
      <c r="L162" s="13"/>
      <c r="M162" s="13">
        <v>7.8E-2</v>
      </c>
      <c r="N162" s="13"/>
      <c r="O162" s="13"/>
      <c r="P162" s="13"/>
      <c r="Q162" s="14">
        <f>SUM(Sheet4!$K162:$P162)</f>
        <v>0.54899999999999993</v>
      </c>
    </row>
    <row r="163" spans="1:17" x14ac:dyDescent="0.25">
      <c r="A163" s="8" t="s">
        <v>63</v>
      </c>
      <c r="B163" s="1" t="s">
        <v>132</v>
      </c>
      <c r="C163" s="1" t="str">
        <f>Sheet4!$D163&amp;","&amp;Sheet4!$E163</f>
        <v>344H050B,Ph2</v>
      </c>
      <c r="D163" s="1" t="s">
        <v>71</v>
      </c>
      <c r="E163" s="1" t="s">
        <v>9</v>
      </c>
      <c r="F163" s="1">
        <v>120</v>
      </c>
      <c r="G163" s="1">
        <v>60</v>
      </c>
      <c r="H163" s="1">
        <v>35</v>
      </c>
      <c r="I163" s="1">
        <v>17.05</v>
      </c>
      <c r="J163" s="11">
        <f>Table1[[#This Row],[Sam]]/6</f>
        <v>2.8416666666666668</v>
      </c>
      <c r="K163" s="13">
        <v>0.47099999999999997</v>
      </c>
      <c r="L163" s="13"/>
      <c r="M163" s="13">
        <v>7.8E-2</v>
      </c>
      <c r="N163" s="13"/>
      <c r="O163" s="13"/>
      <c r="P163" s="13"/>
      <c r="Q163" s="14">
        <f>SUM(Sheet4!$K163:$P163)</f>
        <v>0.54899999999999993</v>
      </c>
    </row>
    <row r="164" spans="1:17" x14ac:dyDescent="0.25">
      <c r="A164" s="8" t="s">
        <v>63</v>
      </c>
      <c r="B164" s="1" t="s">
        <v>132</v>
      </c>
      <c r="C164" s="1" t="str">
        <f>Sheet4!$D164&amp;","&amp;Sheet4!$E164</f>
        <v>344H050B,Ph3</v>
      </c>
      <c r="D164" s="1" t="s">
        <v>71</v>
      </c>
      <c r="E164" s="1" t="s">
        <v>78</v>
      </c>
      <c r="F164" s="1">
        <v>95</v>
      </c>
      <c r="G164" s="1">
        <v>20</v>
      </c>
      <c r="H164" s="1">
        <v>10</v>
      </c>
      <c r="I164" s="1">
        <v>17.05</v>
      </c>
      <c r="J164" s="11">
        <f>Table1[[#This Row],[Sam]]/6</f>
        <v>2.8416666666666668</v>
      </c>
      <c r="K164" s="13">
        <v>0.47099999999999997</v>
      </c>
      <c r="L164" s="13"/>
      <c r="M164" s="13">
        <v>7.8E-2</v>
      </c>
      <c r="N164" s="13"/>
      <c r="O164" s="13"/>
      <c r="P164" s="13"/>
      <c r="Q164" s="14">
        <f>SUM(Sheet4!$K164:$P164)</f>
        <v>0.54899999999999993</v>
      </c>
    </row>
    <row r="165" spans="1:17" x14ac:dyDescent="0.25">
      <c r="A165" s="8" t="s">
        <v>63</v>
      </c>
      <c r="B165" s="1" t="s">
        <v>132</v>
      </c>
      <c r="C165" s="1" t="str">
        <f>Sheet4!$D165&amp;","&amp;Sheet4!$E165</f>
        <v>344H050C,Ph1</v>
      </c>
      <c r="D165" s="1" t="s">
        <v>72</v>
      </c>
      <c r="E165" s="1" t="s">
        <v>8</v>
      </c>
      <c r="F165" s="1">
        <v>120</v>
      </c>
      <c r="G165" s="1">
        <v>77</v>
      </c>
      <c r="H165" s="1">
        <v>70</v>
      </c>
      <c r="I165" s="1">
        <v>17.05</v>
      </c>
      <c r="J165" s="11">
        <f>Table1[[#This Row],[Sam]]/6</f>
        <v>2.8416666666666668</v>
      </c>
      <c r="K165" s="13">
        <v>0.47099999999999997</v>
      </c>
      <c r="L165" s="13"/>
      <c r="M165" s="13">
        <v>7.8E-2</v>
      </c>
      <c r="N165" s="13"/>
      <c r="O165" s="13"/>
      <c r="P165" s="13"/>
      <c r="Q165" s="14">
        <f>SUM(Sheet4!$K165:$P165)</f>
        <v>0.54899999999999993</v>
      </c>
    </row>
    <row r="166" spans="1:17" x14ac:dyDescent="0.25">
      <c r="A166" s="8" t="s">
        <v>63</v>
      </c>
      <c r="B166" s="1" t="s">
        <v>132</v>
      </c>
      <c r="C166" s="1" t="str">
        <f>Sheet4!$D166&amp;","&amp;Sheet4!$E166</f>
        <v>344H050C,Ph2</v>
      </c>
      <c r="D166" s="1" t="s">
        <v>72</v>
      </c>
      <c r="E166" s="1" t="s">
        <v>9</v>
      </c>
      <c r="F166" s="1">
        <v>110</v>
      </c>
      <c r="G166" s="1">
        <v>60</v>
      </c>
      <c r="H166" s="1">
        <v>35</v>
      </c>
      <c r="I166" s="1">
        <v>17.05</v>
      </c>
      <c r="J166" s="11">
        <f>Table1[[#This Row],[Sam]]/6</f>
        <v>2.8416666666666668</v>
      </c>
      <c r="K166" s="13">
        <v>0.47099999999999997</v>
      </c>
      <c r="L166" s="13"/>
      <c r="M166" s="13">
        <v>7.8E-2</v>
      </c>
      <c r="N166" s="13"/>
      <c r="O166" s="13"/>
      <c r="P166" s="13"/>
      <c r="Q166" s="14">
        <f>SUM(Sheet4!$K166:$P166)</f>
        <v>0.54899999999999993</v>
      </c>
    </row>
    <row r="167" spans="1:17" x14ac:dyDescent="0.25">
      <c r="A167" s="8" t="s">
        <v>63</v>
      </c>
      <c r="B167" s="1" t="s">
        <v>132</v>
      </c>
      <c r="C167" s="1" t="str">
        <f>Sheet4!$D167&amp;","&amp;Sheet4!$E167</f>
        <v>344H050C,Ph3</v>
      </c>
      <c r="D167" s="1" t="s">
        <v>72</v>
      </c>
      <c r="E167" s="1" t="s">
        <v>78</v>
      </c>
      <c r="F167" s="1">
        <v>88</v>
      </c>
      <c r="G167" s="1">
        <v>20</v>
      </c>
      <c r="H167" s="1">
        <v>10</v>
      </c>
      <c r="I167" s="1">
        <v>17.05</v>
      </c>
      <c r="J167" s="11">
        <f>Table1[[#This Row],[Sam]]/6</f>
        <v>2.8416666666666668</v>
      </c>
      <c r="K167" s="13">
        <v>0.47099999999999997</v>
      </c>
      <c r="L167" s="13"/>
      <c r="M167" s="13">
        <v>7.8E-2</v>
      </c>
      <c r="N167" s="13"/>
      <c r="O167" s="13"/>
      <c r="P167" s="13"/>
      <c r="Q167" s="14">
        <f>SUM(Sheet4!$K167:$P167)</f>
        <v>0.54899999999999993</v>
      </c>
    </row>
    <row r="168" spans="1:17" x14ac:dyDescent="0.25">
      <c r="A168" s="8" t="s">
        <v>73</v>
      </c>
      <c r="B168" s="1" t="s">
        <v>131</v>
      </c>
      <c r="C168" s="1" t="str">
        <f>Sheet4!$D168&amp;","&amp;Sheet4!$E168</f>
        <v>343F055A,Ph1</v>
      </c>
      <c r="D168" s="1" t="s">
        <v>74</v>
      </c>
      <c r="E168" s="1" t="s">
        <v>8</v>
      </c>
      <c r="F168" s="1">
        <v>120</v>
      </c>
      <c r="G168" s="1">
        <v>77</v>
      </c>
      <c r="H168" s="1">
        <v>70</v>
      </c>
      <c r="I168" s="1">
        <v>14.65</v>
      </c>
      <c r="J168" s="11">
        <f>Table1[[#This Row],[Sam]]/6</f>
        <v>2.4416666666666669</v>
      </c>
      <c r="K168" s="13">
        <f>0.448*1.03</f>
        <v>0.46144000000000002</v>
      </c>
      <c r="L168" s="13"/>
      <c r="M168" s="13">
        <f>0.032*1.03</f>
        <v>3.2960000000000003E-2</v>
      </c>
      <c r="N168" s="13"/>
      <c r="O168" s="13">
        <f>0.006*1.03</f>
        <v>6.1800000000000006E-3</v>
      </c>
      <c r="P168" s="13"/>
      <c r="Q168" s="14">
        <f>SUM(Sheet4!$K168:$P168)</f>
        <v>0.50058000000000002</v>
      </c>
    </row>
    <row r="169" spans="1:17" x14ac:dyDescent="0.25">
      <c r="A169" s="8" t="s">
        <v>73</v>
      </c>
      <c r="B169" s="1" t="s">
        <v>131</v>
      </c>
      <c r="C169" s="1" t="str">
        <f>Sheet4!$D169&amp;","&amp;Sheet4!$E169</f>
        <v>343F055A,Ph2</v>
      </c>
      <c r="D169" s="1" t="s">
        <v>74</v>
      </c>
      <c r="E169" s="1" t="s">
        <v>9</v>
      </c>
      <c r="F169" s="1">
        <v>110</v>
      </c>
      <c r="G169" s="1">
        <v>60</v>
      </c>
      <c r="H169" s="1">
        <v>35</v>
      </c>
      <c r="I169" s="1">
        <v>14.65</v>
      </c>
      <c r="J169" s="11">
        <f>Table1[[#This Row],[Sam]]/6</f>
        <v>2.4416666666666669</v>
      </c>
      <c r="K169" s="13">
        <f t="shared" ref="K169:K173" si="30">0.448*1.03</f>
        <v>0.46144000000000002</v>
      </c>
      <c r="L169" s="13"/>
      <c r="M169" s="13">
        <f t="shared" ref="M169:M173" si="31">0.032*1.03</f>
        <v>3.2960000000000003E-2</v>
      </c>
      <c r="N169" s="13"/>
      <c r="O169" s="13">
        <f t="shared" ref="O169:O173" si="32">0.006*1.03</f>
        <v>6.1800000000000006E-3</v>
      </c>
      <c r="P169" s="13"/>
      <c r="Q169" s="14">
        <f>SUM(Sheet4!$K169:$P169)</f>
        <v>0.50058000000000002</v>
      </c>
    </row>
    <row r="170" spans="1:17" x14ac:dyDescent="0.25">
      <c r="A170" s="8" t="s">
        <v>73</v>
      </c>
      <c r="B170" s="1" t="s">
        <v>131</v>
      </c>
      <c r="C170" s="1" t="str">
        <f>Sheet4!$D170&amp;","&amp;Sheet4!$E170</f>
        <v>343F055A,Ph3</v>
      </c>
      <c r="D170" s="1" t="s">
        <v>74</v>
      </c>
      <c r="E170" s="1" t="s">
        <v>78</v>
      </c>
      <c r="F170" s="1">
        <v>88</v>
      </c>
      <c r="G170" s="1">
        <v>20</v>
      </c>
      <c r="H170" s="1">
        <v>10</v>
      </c>
      <c r="I170" s="1">
        <v>14.65</v>
      </c>
      <c r="J170" s="11">
        <f>Table1[[#This Row],[Sam]]/6</f>
        <v>2.4416666666666669</v>
      </c>
      <c r="K170" s="13">
        <f t="shared" si="30"/>
        <v>0.46144000000000002</v>
      </c>
      <c r="L170" s="13"/>
      <c r="M170" s="13">
        <f t="shared" si="31"/>
        <v>3.2960000000000003E-2</v>
      </c>
      <c r="N170" s="13"/>
      <c r="O170" s="13">
        <f t="shared" si="32"/>
        <v>6.1800000000000006E-3</v>
      </c>
      <c r="P170" s="13"/>
      <c r="Q170" s="14">
        <f>SUM(Sheet4!$K170:$P170)</f>
        <v>0.50058000000000002</v>
      </c>
    </row>
    <row r="171" spans="1:17" x14ac:dyDescent="0.25">
      <c r="A171" s="8" t="s">
        <v>73</v>
      </c>
      <c r="B171" s="1" t="s">
        <v>134</v>
      </c>
      <c r="C171" s="1" t="str">
        <f>Sheet4!$D171&amp;","&amp;Sheet4!$E171</f>
        <v>343H033A,Ph1</v>
      </c>
      <c r="D171" s="1" t="s">
        <v>75</v>
      </c>
      <c r="E171" s="1" t="s">
        <v>8</v>
      </c>
      <c r="F171" s="1">
        <v>120</v>
      </c>
      <c r="G171" s="1">
        <v>77</v>
      </c>
      <c r="H171" s="1">
        <v>70</v>
      </c>
      <c r="I171" s="1">
        <v>14.65</v>
      </c>
      <c r="J171" s="11">
        <f>Table1[[#This Row],[Sam]]/6</f>
        <v>2.4416666666666669</v>
      </c>
      <c r="K171" s="13">
        <f t="shared" si="30"/>
        <v>0.46144000000000002</v>
      </c>
      <c r="L171" s="13"/>
      <c r="M171" s="13">
        <f t="shared" si="31"/>
        <v>3.2960000000000003E-2</v>
      </c>
      <c r="N171" s="13"/>
      <c r="O171" s="13">
        <f t="shared" si="32"/>
        <v>6.1800000000000006E-3</v>
      </c>
      <c r="P171" s="13"/>
      <c r="Q171" s="14">
        <f>SUM(Sheet4!$K171:$P171)</f>
        <v>0.50058000000000002</v>
      </c>
    </row>
    <row r="172" spans="1:17" x14ac:dyDescent="0.25">
      <c r="A172" s="8" t="s">
        <v>73</v>
      </c>
      <c r="B172" s="1" t="s">
        <v>134</v>
      </c>
      <c r="C172" s="1" t="str">
        <f>Sheet4!$D172&amp;","&amp;Sheet4!$E172</f>
        <v>343H033A,Ph2</v>
      </c>
      <c r="D172" s="1" t="s">
        <v>75</v>
      </c>
      <c r="E172" s="1" t="s">
        <v>9</v>
      </c>
      <c r="F172" s="1">
        <v>110</v>
      </c>
      <c r="G172" s="1">
        <v>60</v>
      </c>
      <c r="H172" s="1">
        <v>35</v>
      </c>
      <c r="I172" s="1">
        <v>14.65</v>
      </c>
      <c r="J172" s="11">
        <f>Table1[[#This Row],[Sam]]/6</f>
        <v>2.4416666666666669</v>
      </c>
      <c r="K172" s="13">
        <f t="shared" si="30"/>
        <v>0.46144000000000002</v>
      </c>
      <c r="L172" s="13"/>
      <c r="M172" s="13">
        <f t="shared" si="31"/>
        <v>3.2960000000000003E-2</v>
      </c>
      <c r="N172" s="13"/>
      <c r="O172" s="13">
        <f t="shared" si="32"/>
        <v>6.1800000000000006E-3</v>
      </c>
      <c r="P172" s="13"/>
      <c r="Q172" s="14">
        <f>SUM(Sheet4!$K172:$P172)</f>
        <v>0.50058000000000002</v>
      </c>
    </row>
    <row r="173" spans="1:17" x14ac:dyDescent="0.25">
      <c r="A173" s="8" t="s">
        <v>73</v>
      </c>
      <c r="B173" s="1" t="s">
        <v>134</v>
      </c>
      <c r="C173" s="1" t="str">
        <f>Sheet4!$D173&amp;","&amp;Sheet4!$E173</f>
        <v>343H033A,Ph3</v>
      </c>
      <c r="D173" s="1" t="s">
        <v>75</v>
      </c>
      <c r="E173" s="1" t="s">
        <v>78</v>
      </c>
      <c r="F173" s="1">
        <v>88</v>
      </c>
      <c r="G173" s="1">
        <v>20</v>
      </c>
      <c r="H173" s="1">
        <v>10</v>
      </c>
      <c r="I173" s="1">
        <v>14.65</v>
      </c>
      <c r="J173" s="11">
        <f>Table1[[#This Row],[Sam]]/6</f>
        <v>2.4416666666666669</v>
      </c>
      <c r="K173" s="13">
        <f t="shared" si="30"/>
        <v>0.46144000000000002</v>
      </c>
      <c r="L173" s="13"/>
      <c r="M173" s="13">
        <f t="shared" si="31"/>
        <v>3.2960000000000003E-2</v>
      </c>
      <c r="N173" s="13"/>
      <c r="O173" s="13">
        <f t="shared" si="32"/>
        <v>6.1800000000000006E-3</v>
      </c>
      <c r="P173" s="13"/>
      <c r="Q173" s="14">
        <f>SUM(Sheet4!$K173:$P173)</f>
        <v>0.50058000000000002</v>
      </c>
    </row>
    <row r="174" spans="1:17" x14ac:dyDescent="0.25">
      <c r="A174" s="8" t="s">
        <v>86</v>
      </c>
      <c r="B174" s="1" t="s">
        <v>134</v>
      </c>
      <c r="C174" s="1" t="str">
        <f>Sheet4!$D174&amp;","&amp;Sheet4!$E174</f>
        <v>343H035A,Ph1</v>
      </c>
      <c r="D174" s="1" t="s">
        <v>87</v>
      </c>
      <c r="E174" s="1" t="s">
        <v>8</v>
      </c>
      <c r="F174" s="1">
        <v>120</v>
      </c>
      <c r="G174" s="1">
        <v>77</v>
      </c>
      <c r="H174" s="1">
        <v>70</v>
      </c>
      <c r="I174" s="1">
        <v>12.83</v>
      </c>
      <c r="J174" s="11">
        <f>Table1[[#This Row],[Sam]]/6</f>
        <v>2.1383333333333332</v>
      </c>
      <c r="K174" s="13">
        <f>0.503*1.03</f>
        <v>0.51809000000000005</v>
      </c>
      <c r="L174" s="13"/>
      <c r="M174" s="13">
        <f>0.014*1.03</f>
        <v>1.4420000000000001E-2</v>
      </c>
      <c r="N174" s="13"/>
      <c r="O174" s="13">
        <f>0.005*1.03</f>
        <v>5.1500000000000001E-3</v>
      </c>
      <c r="P174" s="13"/>
      <c r="Q174" s="14">
        <f>SUM(Sheet4!$K174:$P174)</f>
        <v>0.53766000000000003</v>
      </c>
    </row>
    <row r="175" spans="1:17" x14ac:dyDescent="0.25">
      <c r="A175" s="8" t="s">
        <v>86</v>
      </c>
      <c r="B175" s="1" t="s">
        <v>134</v>
      </c>
      <c r="C175" s="1" t="str">
        <f>Sheet4!$D175&amp;","&amp;Sheet4!$E175</f>
        <v>343H035A,Ph2</v>
      </c>
      <c r="D175" s="1" t="s">
        <v>87</v>
      </c>
      <c r="E175" s="1" t="s">
        <v>9</v>
      </c>
      <c r="F175" s="1">
        <v>110</v>
      </c>
      <c r="G175" s="1">
        <v>60</v>
      </c>
      <c r="H175" s="1">
        <v>35</v>
      </c>
      <c r="I175" s="1">
        <v>12.83</v>
      </c>
      <c r="J175" s="11">
        <f>Table1[[#This Row],[Sam]]/6</f>
        <v>2.1383333333333332</v>
      </c>
      <c r="K175" s="13">
        <f t="shared" ref="K175:K176" si="33">0.503*1.03</f>
        <v>0.51809000000000005</v>
      </c>
      <c r="L175" s="13"/>
      <c r="M175" s="13">
        <f t="shared" ref="M175:M176" si="34">0.014*1.03</f>
        <v>1.4420000000000001E-2</v>
      </c>
      <c r="N175" s="13"/>
      <c r="O175" s="13">
        <f t="shared" ref="O175:O176" si="35">0.005*1.03</f>
        <v>5.1500000000000001E-3</v>
      </c>
      <c r="P175" s="13"/>
      <c r="Q175" s="14">
        <f>SUM(Sheet4!$K175:$P175)</f>
        <v>0.53766000000000003</v>
      </c>
    </row>
    <row r="176" spans="1:17" x14ac:dyDescent="0.25">
      <c r="A176" s="8" t="s">
        <v>86</v>
      </c>
      <c r="B176" s="1" t="s">
        <v>134</v>
      </c>
      <c r="C176" s="1" t="str">
        <f>Sheet4!$D176&amp;","&amp;Sheet4!$E176</f>
        <v>343H035A,Ph3</v>
      </c>
      <c r="D176" s="1" t="s">
        <v>87</v>
      </c>
      <c r="E176" s="1" t="s">
        <v>78</v>
      </c>
      <c r="F176" s="1">
        <v>88</v>
      </c>
      <c r="G176" s="1">
        <v>45</v>
      </c>
      <c r="H176" s="1">
        <v>10</v>
      </c>
      <c r="I176" s="1">
        <v>12.83</v>
      </c>
      <c r="J176" s="11">
        <f>Table1[[#This Row],[Sam]]/6</f>
        <v>2.1383333333333332</v>
      </c>
      <c r="K176" s="13">
        <f t="shared" si="33"/>
        <v>0.51809000000000005</v>
      </c>
      <c r="L176" s="13"/>
      <c r="M176" s="13">
        <f t="shared" si="34"/>
        <v>1.4420000000000001E-2</v>
      </c>
      <c r="N176" s="13"/>
      <c r="O176" s="13">
        <f t="shared" si="35"/>
        <v>5.1500000000000001E-3</v>
      </c>
      <c r="P176" s="13"/>
      <c r="Q176" s="14">
        <f>SUM(Sheet4!$K176:$P176)</f>
        <v>0.53766000000000003</v>
      </c>
    </row>
    <row r="177" spans="1:17" x14ac:dyDescent="0.25">
      <c r="A177" s="8" t="s">
        <v>76</v>
      </c>
      <c r="B177" s="1" t="s">
        <v>131</v>
      </c>
      <c r="C177" s="1" t="str">
        <f>Sheet4!$D177&amp;","&amp;Sheet4!$E177</f>
        <v>343F060A,Ph1</v>
      </c>
      <c r="D177" s="1" t="s">
        <v>77</v>
      </c>
      <c r="E177" s="1" t="s">
        <v>8</v>
      </c>
      <c r="F177" s="1">
        <v>120</v>
      </c>
      <c r="G177" s="1">
        <v>77</v>
      </c>
      <c r="H177" s="1">
        <v>70</v>
      </c>
      <c r="I177" s="1">
        <v>12.83</v>
      </c>
      <c r="J177" s="11">
        <f>Table1[[#This Row],[Sam]]/6</f>
        <v>2.1383333333333332</v>
      </c>
      <c r="K177" s="13">
        <f>0.392*1.03</f>
        <v>0.40376000000000001</v>
      </c>
      <c r="L177" s="13"/>
      <c r="M177" s="13">
        <f>0.028*1.03</f>
        <v>2.8840000000000001E-2</v>
      </c>
      <c r="N177" s="13"/>
      <c r="O177" s="13">
        <f>0.006*1.03</f>
        <v>6.1800000000000006E-3</v>
      </c>
      <c r="P177" s="13"/>
      <c r="Q177" s="14">
        <f>SUM(Sheet4!$K177:$P177)</f>
        <v>0.43878</v>
      </c>
    </row>
    <row r="178" spans="1:17" x14ac:dyDescent="0.25">
      <c r="A178" s="8" t="s">
        <v>76</v>
      </c>
      <c r="B178" s="1" t="s">
        <v>131</v>
      </c>
      <c r="C178" s="1" t="str">
        <f>Sheet4!$D178&amp;","&amp;Sheet4!$E178</f>
        <v>343F060A,Ph2</v>
      </c>
      <c r="D178" s="1" t="s">
        <v>77</v>
      </c>
      <c r="E178" s="1" t="s">
        <v>9</v>
      </c>
      <c r="F178" s="1">
        <v>110</v>
      </c>
      <c r="G178" s="1">
        <v>60</v>
      </c>
      <c r="H178" s="1">
        <v>35</v>
      </c>
      <c r="I178" s="1">
        <v>12.83</v>
      </c>
      <c r="J178" s="11">
        <f>Table1[[#This Row],[Sam]]/6</f>
        <v>2.1383333333333332</v>
      </c>
      <c r="K178" s="13">
        <f t="shared" ref="K178:K179" si="36">0.392*1.03</f>
        <v>0.40376000000000001</v>
      </c>
      <c r="L178" s="13"/>
      <c r="M178" s="13">
        <f t="shared" ref="M178:M179" si="37">0.028*1.03</f>
        <v>2.8840000000000001E-2</v>
      </c>
      <c r="N178" s="13"/>
      <c r="O178" s="13">
        <f t="shared" ref="O178:O179" si="38">0.006*1.03</f>
        <v>6.1800000000000006E-3</v>
      </c>
      <c r="P178" s="13"/>
      <c r="Q178" s="14">
        <f>SUM(Sheet4!$K178:$P178)</f>
        <v>0.43878</v>
      </c>
    </row>
    <row r="179" spans="1:17" x14ac:dyDescent="0.25">
      <c r="A179" s="8" t="s">
        <v>76</v>
      </c>
      <c r="B179" s="1" t="s">
        <v>131</v>
      </c>
      <c r="C179" s="1" t="str">
        <f>Sheet4!$D179&amp;","&amp;Sheet4!$E179</f>
        <v>343F060A,Ph3</v>
      </c>
      <c r="D179" s="1" t="s">
        <v>77</v>
      </c>
      <c r="E179" s="1" t="s">
        <v>78</v>
      </c>
      <c r="F179" s="1">
        <v>88</v>
      </c>
      <c r="G179" s="1">
        <v>45</v>
      </c>
      <c r="H179" s="1">
        <v>10</v>
      </c>
      <c r="I179" s="1">
        <v>12.83</v>
      </c>
      <c r="J179" s="11">
        <f>Table1[[#This Row],[Sam]]/6</f>
        <v>2.1383333333333332</v>
      </c>
      <c r="K179" s="13">
        <f t="shared" si="36"/>
        <v>0.40376000000000001</v>
      </c>
      <c r="L179" s="13"/>
      <c r="M179" s="13">
        <f t="shared" si="37"/>
        <v>2.8840000000000001E-2</v>
      </c>
      <c r="N179" s="13"/>
      <c r="O179" s="13">
        <f t="shared" si="38"/>
        <v>6.1800000000000006E-3</v>
      </c>
      <c r="P179" s="13"/>
      <c r="Q179" s="14">
        <f>SUM(Sheet4!$K179:$P179)</f>
        <v>0.43878</v>
      </c>
    </row>
    <row r="180" spans="1:17" x14ac:dyDescent="0.25">
      <c r="A180" s="8" t="s">
        <v>103</v>
      </c>
      <c r="B180" s="1" t="s">
        <v>132</v>
      </c>
      <c r="C180" s="1" t="str">
        <f>Sheet4!$D180&amp;","&amp;Sheet4!$E180</f>
        <v>344N529B,Ph1</v>
      </c>
      <c r="D180" s="1" t="s">
        <v>104</v>
      </c>
      <c r="E180" s="1" t="s">
        <v>8</v>
      </c>
      <c r="F180" s="1">
        <v>135</v>
      </c>
      <c r="G180" s="1">
        <v>77</v>
      </c>
      <c r="H180" s="1">
        <v>70</v>
      </c>
      <c r="I180" s="1">
        <v>9.3000000000000007</v>
      </c>
      <c r="J180" s="11">
        <f>Table1[[#This Row],[Sam]]/6</f>
        <v>1.55</v>
      </c>
      <c r="K180" s="13">
        <f t="shared" ref="K180:K181" si="39">0.234*1.03</f>
        <v>0.24102000000000001</v>
      </c>
      <c r="L180" s="13"/>
      <c r="M180" s="13">
        <f t="shared" ref="M180:M181" si="40">0.008*1.03</f>
        <v>8.2400000000000008E-3</v>
      </c>
      <c r="N180" s="13"/>
      <c r="O180" s="13"/>
      <c r="P180" s="13"/>
      <c r="Q180" s="14">
        <f>SUM(Sheet4!$K180:$P180)</f>
        <v>0.24926000000000001</v>
      </c>
    </row>
    <row r="181" spans="1:17" x14ac:dyDescent="0.25">
      <c r="A181" s="8" t="s">
        <v>103</v>
      </c>
      <c r="B181" s="1" t="s">
        <v>132</v>
      </c>
      <c r="C181" s="1" t="str">
        <f>Sheet4!$D181&amp;","&amp;Sheet4!$E181</f>
        <v>344N529B,Ph2</v>
      </c>
      <c r="D181" s="1" t="s">
        <v>104</v>
      </c>
      <c r="E181" s="1" t="s">
        <v>9</v>
      </c>
      <c r="F181" s="1">
        <v>120</v>
      </c>
      <c r="G181" s="1">
        <v>60</v>
      </c>
      <c r="H181" s="1">
        <v>35</v>
      </c>
      <c r="I181" s="1">
        <v>9.3000000000000007</v>
      </c>
      <c r="J181" s="11">
        <f>Table1[[#This Row],[Sam]]/6</f>
        <v>1.55</v>
      </c>
      <c r="K181" s="13">
        <f t="shared" si="39"/>
        <v>0.24102000000000001</v>
      </c>
      <c r="L181" s="13"/>
      <c r="M181" s="13">
        <f t="shared" si="40"/>
        <v>8.2400000000000008E-3</v>
      </c>
      <c r="N181" s="13"/>
      <c r="O181" s="13"/>
      <c r="P181" s="13"/>
      <c r="Q181" s="14">
        <f>SUM(Sheet4!$K181:$P181)</f>
        <v>0.24926000000000001</v>
      </c>
    </row>
    <row r="182" spans="1:17" x14ac:dyDescent="0.25">
      <c r="A182" s="8" t="s">
        <v>161</v>
      </c>
      <c r="B182" s="1" t="s">
        <v>133</v>
      </c>
      <c r="C182" s="1" t="str">
        <f>Sheet4!$D182&amp;","&amp;Sheet4!$E182</f>
        <v>244F032G,Ph1</v>
      </c>
      <c r="D182" s="1" t="s">
        <v>105</v>
      </c>
      <c r="E182" s="1" t="s">
        <v>8</v>
      </c>
      <c r="F182" s="1">
        <v>120</v>
      </c>
      <c r="G182" s="1">
        <v>77</v>
      </c>
      <c r="H182" s="1">
        <v>70</v>
      </c>
      <c r="I182" s="1">
        <v>16.309999999999999</v>
      </c>
      <c r="J182" s="11">
        <f>Table1[[#This Row],[Sam]]/6</f>
        <v>2.7183333333333333</v>
      </c>
      <c r="K182" s="13">
        <f>0.533*1.04</f>
        <v>0.55432000000000003</v>
      </c>
      <c r="L182" s="13"/>
      <c r="M182" s="13">
        <f>0.115*1.04</f>
        <v>0.11960000000000001</v>
      </c>
      <c r="N182" s="13"/>
      <c r="O182" s="13">
        <v>0</v>
      </c>
      <c r="P182" s="16"/>
      <c r="Q182" s="14">
        <f>SUM(Sheet4!$K182:$P182)</f>
        <v>0.67392000000000007</v>
      </c>
    </row>
    <row r="183" spans="1:17" x14ac:dyDescent="0.25">
      <c r="A183" s="8" t="s">
        <v>161</v>
      </c>
      <c r="B183" s="1" t="s">
        <v>133</v>
      </c>
      <c r="C183" s="1" t="str">
        <f>Sheet4!$D183&amp;","&amp;Sheet4!$E183</f>
        <v>244F032G,Ph2</v>
      </c>
      <c r="D183" s="1" t="s">
        <v>105</v>
      </c>
      <c r="E183" s="1" t="s">
        <v>9</v>
      </c>
      <c r="F183" s="1">
        <v>110</v>
      </c>
      <c r="G183" s="1">
        <v>60</v>
      </c>
      <c r="H183" s="1">
        <v>35</v>
      </c>
      <c r="I183" s="1">
        <v>16.309999999999999</v>
      </c>
      <c r="J183" s="11">
        <f>Table1[[#This Row],[Sam]]/6</f>
        <v>2.7183333333333333</v>
      </c>
      <c r="K183" s="13">
        <f>0.533*1.04</f>
        <v>0.55432000000000003</v>
      </c>
      <c r="L183" s="13"/>
      <c r="M183" s="13">
        <f>0.115*1.04</f>
        <v>0.11960000000000001</v>
      </c>
      <c r="N183" s="13"/>
      <c r="O183" s="13">
        <v>0</v>
      </c>
      <c r="P183" s="16"/>
      <c r="Q183" s="14">
        <f>SUM(Sheet4!$K183:$P183)</f>
        <v>0.67392000000000007</v>
      </c>
    </row>
    <row r="184" spans="1:17" x14ac:dyDescent="0.25">
      <c r="A184" s="8" t="s">
        <v>161</v>
      </c>
      <c r="B184" s="1" t="s">
        <v>133</v>
      </c>
      <c r="C184" s="1" t="str">
        <f>Sheet4!$D184&amp;","&amp;Sheet4!$E184</f>
        <v>244F032G,Ph3</v>
      </c>
      <c r="D184" s="1" t="s">
        <v>105</v>
      </c>
      <c r="E184" s="1" t="s">
        <v>78</v>
      </c>
      <c r="F184" s="1">
        <v>88</v>
      </c>
      <c r="G184" s="1">
        <v>20</v>
      </c>
      <c r="H184" s="1">
        <v>10</v>
      </c>
      <c r="I184" s="1">
        <v>16.309999999999999</v>
      </c>
      <c r="J184" s="11">
        <f>Table1[[#This Row],[Sam]]/6</f>
        <v>2.7183333333333333</v>
      </c>
      <c r="K184" s="13">
        <f>0.533*1.04</f>
        <v>0.55432000000000003</v>
      </c>
      <c r="L184" s="13"/>
      <c r="M184" s="13">
        <f>0.115*1.04</f>
        <v>0.11960000000000001</v>
      </c>
      <c r="N184" s="13"/>
      <c r="O184" s="13">
        <v>0</v>
      </c>
      <c r="P184" s="16"/>
      <c r="Q184" s="14">
        <f>SUM(Sheet4!$K184:$P184)</f>
        <v>0.67392000000000007</v>
      </c>
    </row>
    <row r="185" spans="1:17" x14ac:dyDescent="0.25">
      <c r="A185" s="8" t="s">
        <v>11</v>
      </c>
      <c r="B185" s="1" t="s">
        <v>133</v>
      </c>
      <c r="C185" s="1" t="str">
        <f>Sheet4!$D185&amp;","&amp;Sheet4!$E185</f>
        <v>,</v>
      </c>
      <c r="D185" s="1"/>
      <c r="E185" s="1"/>
      <c r="F185" s="1"/>
      <c r="G185" s="1"/>
      <c r="H185" s="1"/>
      <c r="I185" s="1"/>
      <c r="J185" s="11">
        <f>Table1[[#This Row],[Sam]]/6</f>
        <v>0</v>
      </c>
      <c r="K185" s="13"/>
      <c r="L185" s="13"/>
      <c r="M185" s="13"/>
      <c r="N185" s="13"/>
      <c r="O185" s="13"/>
      <c r="P185" s="13"/>
      <c r="Q185" s="14">
        <f>SUM(Sheet4!$K185:$P185)</f>
        <v>0</v>
      </c>
    </row>
    <row r="186" spans="1:17" x14ac:dyDescent="0.25">
      <c r="A186" s="8" t="s">
        <v>11</v>
      </c>
      <c r="B186" s="1" t="s">
        <v>133</v>
      </c>
      <c r="C186" s="1" t="str">
        <f>Sheet4!$D186&amp;","&amp;Sheet4!$E186</f>
        <v>,</v>
      </c>
      <c r="D186" s="1"/>
      <c r="E186" s="1"/>
      <c r="F186" s="1"/>
      <c r="G186" s="1"/>
      <c r="H186" s="1"/>
      <c r="I186" s="1"/>
      <c r="J186" s="11">
        <f>Table1[[#This Row],[Sam]]/6</f>
        <v>0</v>
      </c>
      <c r="K186" s="13"/>
      <c r="L186" s="13"/>
      <c r="M186" s="13"/>
      <c r="N186" s="13"/>
      <c r="O186" s="13"/>
      <c r="P186" s="13"/>
      <c r="Q186" s="14">
        <f>SUM(Sheet4!$K186:$P186)</f>
        <v>0</v>
      </c>
    </row>
    <row r="187" spans="1:17" x14ac:dyDescent="0.25">
      <c r="A187" s="8" t="s">
        <v>11</v>
      </c>
      <c r="B187" s="1" t="s">
        <v>133</v>
      </c>
      <c r="C187" s="1" t="str">
        <f>Sheet4!$D187&amp;","&amp;Sheet4!$E187</f>
        <v>,</v>
      </c>
      <c r="D187" s="1"/>
      <c r="E187" s="1"/>
      <c r="F187" s="1"/>
      <c r="G187" s="1"/>
      <c r="H187" s="1"/>
      <c r="I187" s="1"/>
      <c r="J187" s="11">
        <f>Table1[[#This Row],[Sam]]/6</f>
        <v>0</v>
      </c>
      <c r="K187" s="13"/>
      <c r="L187" s="13"/>
      <c r="M187" s="13"/>
      <c r="N187" s="13"/>
      <c r="O187" s="13"/>
      <c r="P187" s="13"/>
      <c r="Q187" s="14">
        <f>SUM(Sheet4!$K187:$P187)</f>
        <v>0</v>
      </c>
    </row>
    <row r="188" spans="1:17" x14ac:dyDescent="0.25">
      <c r="A188" s="8" t="s">
        <v>106</v>
      </c>
      <c r="B188" s="1" t="s">
        <v>133</v>
      </c>
      <c r="C188" s="1" t="str">
        <f>Sheet4!$D188&amp;","&amp;Sheet4!$E188</f>
        <v>,</v>
      </c>
      <c r="D188" s="1"/>
      <c r="E188" s="1"/>
      <c r="F188" s="1"/>
      <c r="G188" s="1"/>
      <c r="H188" s="1"/>
      <c r="I188" s="1"/>
      <c r="J188" s="11">
        <f>Table1[[#This Row],[Sam]]/6</f>
        <v>0</v>
      </c>
      <c r="K188" s="13"/>
      <c r="L188" s="13">
        <v>0</v>
      </c>
      <c r="M188" s="13"/>
      <c r="N188" s="13"/>
      <c r="O188" s="13"/>
      <c r="P188" s="13"/>
      <c r="Q188" s="14">
        <f>SUM(Sheet4!$K188:$P188)</f>
        <v>0</v>
      </c>
    </row>
    <row r="189" spans="1:17" x14ac:dyDescent="0.25">
      <c r="A189" s="8" t="s">
        <v>106</v>
      </c>
      <c r="B189" s="1" t="s">
        <v>133</v>
      </c>
      <c r="C189" s="1" t="str">
        <f>Sheet4!$D189&amp;","&amp;Sheet4!$E189</f>
        <v>,</v>
      </c>
      <c r="D189" s="1"/>
      <c r="E189" s="1"/>
      <c r="F189" s="1"/>
      <c r="G189" s="1"/>
      <c r="H189" s="1"/>
      <c r="I189" s="1"/>
      <c r="J189" s="11">
        <f>Table1[[#This Row],[Sam]]/6</f>
        <v>0</v>
      </c>
      <c r="K189" s="13"/>
      <c r="L189" s="13">
        <v>0</v>
      </c>
      <c r="M189" s="13"/>
      <c r="N189" s="13"/>
      <c r="O189" s="13"/>
      <c r="P189" s="13"/>
      <c r="Q189" s="14">
        <f>SUM(Sheet4!$K189:$P189)</f>
        <v>0</v>
      </c>
    </row>
    <row r="190" spans="1:17" x14ac:dyDescent="0.25">
      <c r="A190" s="8" t="s">
        <v>106</v>
      </c>
      <c r="B190" s="1" t="s">
        <v>133</v>
      </c>
      <c r="C190" s="1" t="str">
        <f>Sheet4!$D190&amp;","&amp;Sheet4!$E190</f>
        <v>,</v>
      </c>
      <c r="D190" s="1"/>
      <c r="E190" s="1"/>
      <c r="F190" s="1"/>
      <c r="G190" s="1"/>
      <c r="H190" s="1"/>
      <c r="I190" s="1"/>
      <c r="J190" s="11">
        <f>Table1[[#This Row],[Sam]]/6</f>
        <v>0</v>
      </c>
      <c r="K190" s="13"/>
      <c r="L190" s="13">
        <v>0</v>
      </c>
      <c r="M190" s="13"/>
      <c r="N190" s="13"/>
      <c r="O190" s="13"/>
      <c r="P190" s="13"/>
      <c r="Q190" s="14">
        <f>SUM(Sheet4!$K190:$P190)</f>
        <v>0</v>
      </c>
    </row>
    <row r="191" spans="1:17" x14ac:dyDescent="0.25">
      <c r="A191" s="8" t="s">
        <v>107</v>
      </c>
      <c r="B191" s="1" t="s">
        <v>133</v>
      </c>
      <c r="C191" s="1" t="str">
        <f>Sheet4!$D191&amp;","&amp;Sheet4!$E191</f>
        <v>,</v>
      </c>
      <c r="D191" s="1"/>
      <c r="E191" s="1"/>
      <c r="F191" s="1"/>
      <c r="G191" s="1"/>
      <c r="H191" s="1"/>
      <c r="I191" s="1"/>
      <c r="J191" s="11">
        <f>Table1[[#This Row],[Sam]]/6</f>
        <v>0</v>
      </c>
      <c r="K191" s="13"/>
      <c r="L191" s="13">
        <v>0</v>
      </c>
      <c r="M191" s="13"/>
      <c r="N191" s="13"/>
      <c r="O191" s="13"/>
      <c r="P191" s="13"/>
      <c r="Q191" s="14">
        <f>SUM(Sheet4!$K191:$P191)</f>
        <v>0</v>
      </c>
    </row>
    <row r="192" spans="1:17" x14ac:dyDescent="0.25">
      <c r="A192" s="8" t="s">
        <v>107</v>
      </c>
      <c r="B192" s="1" t="s">
        <v>133</v>
      </c>
      <c r="C192" s="1" t="str">
        <f>Sheet4!$D192&amp;","&amp;Sheet4!$E192</f>
        <v>,</v>
      </c>
      <c r="D192" s="1"/>
      <c r="E192" s="1"/>
      <c r="F192" s="1"/>
      <c r="G192" s="1"/>
      <c r="H192" s="1"/>
      <c r="I192" s="1"/>
      <c r="J192" s="11">
        <f>Table1[[#This Row],[Sam]]/6</f>
        <v>0</v>
      </c>
      <c r="K192" s="13"/>
      <c r="L192" s="13">
        <v>0</v>
      </c>
      <c r="M192" s="13"/>
      <c r="N192" s="13"/>
      <c r="O192" s="13"/>
      <c r="P192" s="13"/>
      <c r="Q192" s="14">
        <f>SUM(Sheet4!$K192:$P192)</f>
        <v>0</v>
      </c>
    </row>
    <row r="193" spans="1:17" x14ac:dyDescent="0.25">
      <c r="A193" s="8" t="s">
        <v>107</v>
      </c>
      <c r="B193" s="1" t="s">
        <v>133</v>
      </c>
      <c r="C193" s="1" t="str">
        <f>Sheet4!$D193&amp;","&amp;Sheet4!$E193</f>
        <v>,</v>
      </c>
      <c r="D193" s="1"/>
      <c r="E193" s="1"/>
      <c r="F193" s="1"/>
      <c r="G193" s="1"/>
      <c r="H193" s="1"/>
      <c r="I193" s="1"/>
      <c r="J193" s="11">
        <f>Table1[[#This Row],[Sam]]/6</f>
        <v>0</v>
      </c>
      <c r="K193" s="13"/>
      <c r="L193" s="13">
        <v>0</v>
      </c>
      <c r="M193" s="13"/>
      <c r="N193" s="13"/>
      <c r="O193" s="13"/>
      <c r="P193" s="13"/>
      <c r="Q193" s="14">
        <f>SUM(Sheet4!$K193:$P193)</f>
        <v>0</v>
      </c>
    </row>
    <row r="194" spans="1:17" x14ac:dyDescent="0.25">
      <c r="A194" s="8" t="s">
        <v>11</v>
      </c>
      <c r="B194" s="1" t="s">
        <v>133</v>
      </c>
      <c r="C194" s="1" t="str">
        <f>Sheet4!$D194&amp;","&amp;Sheet4!$E194</f>
        <v>,</v>
      </c>
      <c r="D194" s="1"/>
      <c r="E194" s="1"/>
      <c r="F194" s="1"/>
      <c r="G194" s="1"/>
      <c r="H194" s="1"/>
      <c r="I194" s="1"/>
      <c r="J194" s="11">
        <f>Table1[[#This Row],[Sam]]/6</f>
        <v>0</v>
      </c>
      <c r="K194" s="13"/>
      <c r="L194" s="13"/>
      <c r="M194" s="13"/>
      <c r="N194" s="13"/>
      <c r="O194" s="13"/>
      <c r="P194" s="13"/>
      <c r="Q194" s="14">
        <f>SUM(Sheet4!$K194:$P194)</f>
        <v>0</v>
      </c>
    </row>
    <row r="195" spans="1:17" x14ac:dyDescent="0.25">
      <c r="A195" s="8" t="s">
        <v>11</v>
      </c>
      <c r="B195" s="1" t="s">
        <v>133</v>
      </c>
      <c r="C195" s="1" t="str">
        <f>Sheet4!$D195&amp;","&amp;Sheet4!$E195</f>
        <v>,</v>
      </c>
      <c r="D195" s="1"/>
      <c r="E195" s="1"/>
      <c r="F195" s="1"/>
      <c r="G195" s="1"/>
      <c r="H195" s="1"/>
      <c r="I195" s="1"/>
      <c r="J195" s="11">
        <f>Table1[[#This Row],[Sam]]/6</f>
        <v>0</v>
      </c>
      <c r="K195" s="13"/>
      <c r="L195" s="13"/>
      <c r="M195" s="13"/>
      <c r="N195" s="13"/>
      <c r="O195" s="13"/>
      <c r="P195" s="13"/>
      <c r="Q195" s="14">
        <f>SUM(Sheet4!$K195:$P195)</f>
        <v>0</v>
      </c>
    </row>
    <row r="196" spans="1:17" x14ac:dyDescent="0.25">
      <c r="A196" s="8" t="s">
        <v>11</v>
      </c>
      <c r="B196" s="1" t="s">
        <v>133</v>
      </c>
      <c r="C196" s="1" t="str">
        <f>Sheet4!$D196&amp;","&amp;Sheet4!$E196</f>
        <v>,</v>
      </c>
      <c r="D196" s="1"/>
      <c r="E196" s="1"/>
      <c r="F196" s="1"/>
      <c r="G196" s="1"/>
      <c r="H196" s="1"/>
      <c r="I196" s="1"/>
      <c r="J196" s="11">
        <f>Table1[[#This Row],[Sam]]/6</f>
        <v>0</v>
      </c>
      <c r="K196" s="13"/>
      <c r="L196" s="13"/>
      <c r="M196" s="13"/>
      <c r="N196" s="13"/>
      <c r="O196" s="13"/>
      <c r="P196" s="13"/>
      <c r="Q196" s="14">
        <f>SUM(Sheet4!$K196:$P196)</f>
        <v>0</v>
      </c>
    </row>
    <row r="197" spans="1:17" x14ac:dyDescent="0.25">
      <c r="A197" s="8" t="s">
        <v>17</v>
      </c>
      <c r="B197" s="1" t="s">
        <v>133</v>
      </c>
      <c r="C197" s="1" t="str">
        <f>Sheet4!$D197&amp;","&amp;Sheet4!$E197</f>
        <v>344F077A,Ph1</v>
      </c>
      <c r="D197" s="1" t="s">
        <v>108</v>
      </c>
      <c r="E197" s="1" t="s">
        <v>8</v>
      </c>
      <c r="F197" s="1">
        <v>120</v>
      </c>
      <c r="G197" s="1">
        <v>77</v>
      </c>
      <c r="H197" s="1">
        <v>70</v>
      </c>
      <c r="I197" s="1">
        <v>13.17</v>
      </c>
      <c r="J197" s="11">
        <f>Table1[[#This Row],[Sam]]/6</f>
        <v>2.1949999999999998</v>
      </c>
      <c r="K197" s="13">
        <f>0.358*1.03</f>
        <v>0.36874000000000001</v>
      </c>
      <c r="L197" s="13"/>
      <c r="M197" s="13">
        <f>0.009*1.03</f>
        <v>9.2699999999999987E-3</v>
      </c>
      <c r="N197" s="13"/>
      <c r="O197" s="13"/>
      <c r="P197" s="13"/>
      <c r="Q197" s="14">
        <f>SUM(Sheet4!$K197:$P197)</f>
        <v>0.37801000000000001</v>
      </c>
    </row>
    <row r="198" spans="1:17" x14ac:dyDescent="0.25">
      <c r="A198" s="8" t="s">
        <v>17</v>
      </c>
      <c r="B198" s="1" t="s">
        <v>133</v>
      </c>
      <c r="C198" s="1" t="str">
        <f>Sheet4!$D198&amp;","&amp;Sheet4!$E198</f>
        <v>344F077A,Ph2</v>
      </c>
      <c r="D198" s="1" t="s">
        <v>108</v>
      </c>
      <c r="E198" s="1" t="s">
        <v>9</v>
      </c>
      <c r="F198" s="1">
        <v>110</v>
      </c>
      <c r="G198" s="1">
        <v>60</v>
      </c>
      <c r="H198" s="1">
        <v>35</v>
      </c>
      <c r="I198" s="1">
        <v>13.17</v>
      </c>
      <c r="J198" s="11">
        <f>Table1[[#This Row],[Sam]]/6</f>
        <v>2.1949999999999998</v>
      </c>
      <c r="K198" s="13">
        <f>0.358*1.03</f>
        <v>0.36874000000000001</v>
      </c>
      <c r="L198" s="13"/>
      <c r="M198" s="13">
        <f>0.009*1.03</f>
        <v>9.2699999999999987E-3</v>
      </c>
      <c r="N198" s="13"/>
      <c r="O198" s="13"/>
      <c r="P198" s="13"/>
      <c r="Q198" s="14">
        <f>SUM(Sheet4!$K198:$P198)</f>
        <v>0.37801000000000001</v>
      </c>
    </row>
    <row r="199" spans="1:17" x14ac:dyDescent="0.25">
      <c r="A199" s="8" t="s">
        <v>17</v>
      </c>
      <c r="B199" s="1" t="s">
        <v>133</v>
      </c>
      <c r="C199" s="1" t="str">
        <f>Sheet4!$D199&amp;","&amp;Sheet4!$E199</f>
        <v>344F077A,Ph3</v>
      </c>
      <c r="D199" s="1" t="s">
        <v>108</v>
      </c>
      <c r="E199" s="1" t="s">
        <v>78</v>
      </c>
      <c r="F199" s="1">
        <v>88</v>
      </c>
      <c r="G199" s="1">
        <v>20</v>
      </c>
      <c r="H199" s="1">
        <v>10</v>
      </c>
      <c r="I199" s="1">
        <v>13.17</v>
      </c>
      <c r="J199" s="11">
        <f>Table1[[#This Row],[Sam]]/6</f>
        <v>2.1949999999999998</v>
      </c>
      <c r="K199" s="13">
        <f>0.358*1.03</f>
        <v>0.36874000000000001</v>
      </c>
      <c r="L199" s="13"/>
      <c r="M199" s="13">
        <f>0.009*1.03</f>
        <v>9.2699999999999987E-3</v>
      </c>
      <c r="N199" s="13"/>
      <c r="O199" s="13"/>
      <c r="P199" s="13"/>
      <c r="Q199" s="14">
        <f>SUM(Sheet4!$K199:$P199)</f>
        <v>0.37801000000000001</v>
      </c>
    </row>
    <row r="200" spans="1:17" x14ac:dyDescent="0.25">
      <c r="A200" s="8" t="s">
        <v>20</v>
      </c>
      <c r="B200" s="1" t="s">
        <v>133</v>
      </c>
      <c r="C200" s="1" t="str">
        <f>Sheet4!$D200&amp;","&amp;Sheet4!$E200</f>
        <v>344F078A,Ph1</v>
      </c>
      <c r="D200" s="1" t="s">
        <v>109</v>
      </c>
      <c r="E200" s="1" t="s">
        <v>8</v>
      </c>
      <c r="F200" s="1">
        <v>120</v>
      </c>
      <c r="G200" s="1">
        <v>77</v>
      </c>
      <c r="H200" s="1">
        <v>70</v>
      </c>
      <c r="I200" s="19">
        <v>12.71</v>
      </c>
      <c r="J200" s="11">
        <f>Table1[[#This Row],[Sam]]/6</f>
        <v>2.1183333333333336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4">
        <f>SUM(Sheet4!$K200:$P200)</f>
        <v>0</v>
      </c>
    </row>
    <row r="201" spans="1:17" x14ac:dyDescent="0.25">
      <c r="A201" s="8" t="s">
        <v>20</v>
      </c>
      <c r="B201" s="1" t="s">
        <v>133</v>
      </c>
      <c r="C201" s="1" t="str">
        <f>Sheet4!$D201&amp;","&amp;Sheet4!$E201</f>
        <v>344F078A,Ph2</v>
      </c>
      <c r="D201" s="1" t="s">
        <v>109</v>
      </c>
      <c r="E201" s="1" t="s">
        <v>9</v>
      </c>
      <c r="F201" s="1">
        <v>110</v>
      </c>
      <c r="G201" s="1">
        <v>60</v>
      </c>
      <c r="H201" s="1">
        <v>35</v>
      </c>
      <c r="I201" s="19">
        <v>12.71</v>
      </c>
      <c r="J201" s="11">
        <f>Table1[[#This Row],[Sam]]/6</f>
        <v>2.1183333333333336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4">
        <f>SUM(Sheet4!$K201:$P201)</f>
        <v>0</v>
      </c>
    </row>
    <row r="202" spans="1:17" x14ac:dyDescent="0.25">
      <c r="A202" s="8" t="s">
        <v>20</v>
      </c>
      <c r="B202" s="1" t="s">
        <v>133</v>
      </c>
      <c r="C202" s="1" t="str">
        <f>Sheet4!$D202&amp;","&amp;Sheet4!$E202</f>
        <v>344F078A,Ph3</v>
      </c>
      <c r="D202" s="1" t="s">
        <v>109</v>
      </c>
      <c r="E202" s="1" t="s">
        <v>78</v>
      </c>
      <c r="F202" s="1">
        <v>88</v>
      </c>
      <c r="G202" s="1">
        <v>20</v>
      </c>
      <c r="H202" s="1">
        <v>10</v>
      </c>
      <c r="I202" s="19">
        <v>12.71</v>
      </c>
      <c r="J202" s="11">
        <f>Table1[[#This Row],[Sam]]/6</f>
        <v>2.1183333333333336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4">
        <f>SUM(Sheet4!$K202:$P202)</f>
        <v>0</v>
      </c>
    </row>
    <row r="203" spans="1:17" x14ac:dyDescent="0.25">
      <c r="A203" s="8" t="s">
        <v>110</v>
      </c>
      <c r="B203" s="1" t="s">
        <v>133</v>
      </c>
      <c r="C203" s="1" t="str">
        <f>Sheet4!$D203&amp;","&amp;Sheet4!$E203</f>
        <v>344F081A,Ph1</v>
      </c>
      <c r="D203" s="1" t="s">
        <v>111</v>
      </c>
      <c r="E203" s="1" t="s">
        <v>8</v>
      </c>
      <c r="F203" s="1">
        <v>120</v>
      </c>
      <c r="G203" s="1">
        <v>77</v>
      </c>
      <c r="H203" s="1">
        <v>70</v>
      </c>
      <c r="I203" s="1">
        <v>31.65</v>
      </c>
      <c r="J203" s="11">
        <f>Table1[[#This Row],[Sam]]/6</f>
        <v>5.2749999999999995</v>
      </c>
      <c r="K203" s="13">
        <f>0.782*1.04</f>
        <v>0.81328</v>
      </c>
      <c r="L203" s="13">
        <v>0</v>
      </c>
      <c r="M203" s="13">
        <f>0.141*1.04</f>
        <v>0.14663999999999999</v>
      </c>
      <c r="N203" s="13"/>
      <c r="O203" s="13">
        <f>0.009*1.04</f>
        <v>9.3600000000000003E-3</v>
      </c>
      <c r="P203" s="13">
        <f>0.074*1.04</f>
        <v>7.6960000000000001E-2</v>
      </c>
      <c r="Q203" s="14">
        <f>SUM(Sheet4!$K203:$P203)</f>
        <v>1.0462400000000001</v>
      </c>
    </row>
    <row r="204" spans="1:17" x14ac:dyDescent="0.25">
      <c r="A204" s="8" t="s">
        <v>110</v>
      </c>
      <c r="B204" s="1" t="s">
        <v>133</v>
      </c>
      <c r="C204" s="1" t="str">
        <f>Sheet4!$D204&amp;","&amp;Sheet4!$E204</f>
        <v>344F081A,Ph2</v>
      </c>
      <c r="D204" s="1" t="s">
        <v>111</v>
      </c>
      <c r="E204" s="1" t="s">
        <v>9</v>
      </c>
      <c r="F204" s="1">
        <v>105</v>
      </c>
      <c r="G204" s="1">
        <v>60</v>
      </c>
      <c r="H204" s="1">
        <v>35</v>
      </c>
      <c r="I204" s="1">
        <v>31.65</v>
      </c>
      <c r="J204" s="11">
        <f>Table1[[#This Row],[Sam]]/6</f>
        <v>5.2749999999999995</v>
      </c>
      <c r="K204" s="13">
        <f>0.782*1.04</f>
        <v>0.81328</v>
      </c>
      <c r="L204" s="13">
        <v>0</v>
      </c>
      <c r="M204" s="13">
        <f>0.141*1.04</f>
        <v>0.14663999999999999</v>
      </c>
      <c r="N204" s="13"/>
      <c r="O204" s="13">
        <f>0.009*1.04</f>
        <v>9.3600000000000003E-3</v>
      </c>
      <c r="P204" s="13">
        <f>0.074*1.04</f>
        <v>7.6960000000000001E-2</v>
      </c>
      <c r="Q204" s="14">
        <f>SUM(Sheet4!$K204:$P204)</f>
        <v>1.0462400000000001</v>
      </c>
    </row>
    <row r="205" spans="1:17" x14ac:dyDescent="0.25">
      <c r="A205" s="8" t="s">
        <v>110</v>
      </c>
      <c r="B205" s="1" t="s">
        <v>133</v>
      </c>
      <c r="C205" s="1" t="str">
        <f>Sheet4!$D205&amp;","&amp;Sheet4!$E205</f>
        <v>344F081A,Ph3</v>
      </c>
      <c r="D205" s="1" t="s">
        <v>111</v>
      </c>
      <c r="E205" s="1" t="s">
        <v>78</v>
      </c>
      <c r="F205" s="1">
        <v>88</v>
      </c>
      <c r="G205" s="1">
        <v>30</v>
      </c>
      <c r="H205" s="1">
        <v>10</v>
      </c>
      <c r="I205" s="1">
        <v>31.65</v>
      </c>
      <c r="J205" s="11">
        <f>Table1[[#This Row],[Sam]]/6</f>
        <v>5.2749999999999995</v>
      </c>
      <c r="K205" s="13">
        <f>0.782*1.04</f>
        <v>0.81328</v>
      </c>
      <c r="L205" s="13">
        <v>0</v>
      </c>
      <c r="M205" s="13">
        <f>0.141*1.04</f>
        <v>0.14663999999999999</v>
      </c>
      <c r="N205" s="13"/>
      <c r="O205" s="13">
        <f>0.009*1.04</f>
        <v>9.3600000000000003E-3</v>
      </c>
      <c r="P205" s="13">
        <f>0.074*1.04</f>
        <v>7.6960000000000001E-2</v>
      </c>
      <c r="Q205" s="14">
        <f>SUM(Sheet4!$K205:$P205)</f>
        <v>1.0462400000000001</v>
      </c>
    </row>
    <row r="206" spans="1:17" x14ac:dyDescent="0.25">
      <c r="A206" s="8" t="s">
        <v>31</v>
      </c>
      <c r="B206" s="1" t="s">
        <v>133</v>
      </c>
      <c r="C206" s="1" t="str">
        <f>Sheet4!$D206&amp;","&amp;Sheet4!$E206</f>
        <v>344F082A,Ph1</v>
      </c>
      <c r="D206" s="1" t="s">
        <v>112</v>
      </c>
      <c r="E206" s="1" t="s">
        <v>8</v>
      </c>
      <c r="F206" s="1">
        <v>120</v>
      </c>
      <c r="G206" s="1">
        <v>77</v>
      </c>
      <c r="H206" s="1">
        <v>70</v>
      </c>
      <c r="I206" s="1">
        <v>36.299999999999997</v>
      </c>
      <c r="J206" s="11">
        <f>Table1[[#This Row],[Sam]]/6</f>
        <v>6.05</v>
      </c>
      <c r="K206" s="13">
        <f>0.664*1.04</f>
        <v>0.69056000000000006</v>
      </c>
      <c r="L206" s="13">
        <v>0</v>
      </c>
      <c r="M206" s="13">
        <f>0.196*1.04</f>
        <v>0.20384000000000002</v>
      </c>
      <c r="N206" s="13"/>
      <c r="O206" s="13">
        <f>0.05*1.04</f>
        <v>5.2000000000000005E-2</v>
      </c>
      <c r="P206" s="13"/>
      <c r="Q206" s="14">
        <f>SUM(Sheet4!$K206:$P206)</f>
        <v>0.94640000000000013</v>
      </c>
    </row>
    <row r="207" spans="1:17" x14ac:dyDescent="0.25">
      <c r="A207" s="8" t="s">
        <v>31</v>
      </c>
      <c r="B207" s="1" t="s">
        <v>133</v>
      </c>
      <c r="C207" s="1" t="str">
        <f>Sheet4!$D207&amp;","&amp;Sheet4!$E207</f>
        <v>344F082A,Ph2</v>
      </c>
      <c r="D207" s="1" t="s">
        <v>112</v>
      </c>
      <c r="E207" s="1" t="s">
        <v>9</v>
      </c>
      <c r="F207" s="1">
        <v>105</v>
      </c>
      <c r="G207" s="1">
        <v>60</v>
      </c>
      <c r="H207" s="1">
        <v>35</v>
      </c>
      <c r="I207" s="1">
        <v>36.299999999999997</v>
      </c>
      <c r="J207" s="11">
        <f>Table1[[#This Row],[Sam]]/6</f>
        <v>6.05</v>
      </c>
      <c r="K207" s="13">
        <f>0.664*1.04</f>
        <v>0.69056000000000006</v>
      </c>
      <c r="L207" s="13">
        <v>0</v>
      </c>
      <c r="M207" s="13">
        <f>0.196*1.04</f>
        <v>0.20384000000000002</v>
      </c>
      <c r="N207" s="13"/>
      <c r="O207" s="13">
        <f>0.05*1.04</f>
        <v>5.2000000000000005E-2</v>
      </c>
      <c r="P207" s="13"/>
      <c r="Q207" s="14">
        <f>SUM(Sheet4!$K207:$P207)</f>
        <v>0.94640000000000013</v>
      </c>
    </row>
    <row r="208" spans="1:17" x14ac:dyDescent="0.25">
      <c r="A208" s="8" t="s">
        <v>31</v>
      </c>
      <c r="B208" s="1" t="s">
        <v>133</v>
      </c>
      <c r="C208" s="1" t="str">
        <f>Sheet4!$D208&amp;","&amp;Sheet4!$E208</f>
        <v>344F082A,Ph3</v>
      </c>
      <c r="D208" s="1" t="s">
        <v>112</v>
      </c>
      <c r="E208" s="1" t="s">
        <v>78</v>
      </c>
      <c r="F208" s="1">
        <v>88</v>
      </c>
      <c r="G208" s="1">
        <v>20</v>
      </c>
      <c r="H208" s="1">
        <v>10</v>
      </c>
      <c r="I208" s="1">
        <v>36.299999999999997</v>
      </c>
      <c r="J208" s="11">
        <f>Table1[[#This Row],[Sam]]/6</f>
        <v>6.05</v>
      </c>
      <c r="K208" s="13">
        <f>0.664*1.04</f>
        <v>0.69056000000000006</v>
      </c>
      <c r="L208" s="13">
        <v>0</v>
      </c>
      <c r="M208" s="13">
        <f>0.196*1.04</f>
        <v>0.20384000000000002</v>
      </c>
      <c r="N208" s="13"/>
      <c r="O208" s="13">
        <f>0.05*1.04</f>
        <v>5.2000000000000005E-2</v>
      </c>
      <c r="P208" s="13"/>
      <c r="Q208" s="14">
        <f>SUM(Sheet4!$K208:$P208)</f>
        <v>0.94640000000000013</v>
      </c>
    </row>
    <row r="209" spans="1:17" x14ac:dyDescent="0.25">
      <c r="A209" s="8" t="s">
        <v>33</v>
      </c>
      <c r="B209" s="1" t="s">
        <v>133</v>
      </c>
      <c r="C209" s="1" t="str">
        <f>Sheet4!$D209&amp;","&amp;Sheet4!$E209</f>
        <v>344F079A,Ph1</v>
      </c>
      <c r="D209" s="1" t="s">
        <v>113</v>
      </c>
      <c r="E209" s="1" t="s">
        <v>8</v>
      </c>
      <c r="F209" s="1">
        <v>120</v>
      </c>
      <c r="G209" s="1">
        <v>77</v>
      </c>
      <c r="H209" s="1">
        <v>70</v>
      </c>
      <c r="I209" s="1">
        <v>22.7</v>
      </c>
      <c r="J209" s="11">
        <f>Table1[[#This Row],[Sam]]/6</f>
        <v>3.7833333333333332</v>
      </c>
      <c r="K209" s="13">
        <v>0.61499999999999999</v>
      </c>
      <c r="L209" s="13">
        <v>0</v>
      </c>
      <c r="M209" s="13">
        <f>0.132*1.04</f>
        <v>0.13728000000000001</v>
      </c>
      <c r="N209" s="13"/>
      <c r="O209" s="13"/>
      <c r="P209" s="13"/>
      <c r="Q209" s="14">
        <f>SUM(Sheet4!$K209:$P209)</f>
        <v>0.75228000000000006</v>
      </c>
    </row>
    <row r="210" spans="1:17" x14ac:dyDescent="0.25">
      <c r="A210" s="8" t="s">
        <v>33</v>
      </c>
      <c r="B210" s="1" t="s">
        <v>133</v>
      </c>
      <c r="C210" s="1" t="str">
        <f>Sheet4!$D210&amp;","&amp;Sheet4!$E210</f>
        <v>344F079A,Ph2</v>
      </c>
      <c r="D210" s="1" t="s">
        <v>113</v>
      </c>
      <c r="E210" s="1" t="s">
        <v>9</v>
      </c>
      <c r="F210" s="1">
        <v>105</v>
      </c>
      <c r="G210" s="1">
        <v>60</v>
      </c>
      <c r="H210" s="1">
        <v>35</v>
      </c>
      <c r="I210" s="1">
        <v>22.7</v>
      </c>
      <c r="J210" s="11">
        <f>Table1[[#This Row],[Sam]]/6</f>
        <v>3.7833333333333332</v>
      </c>
      <c r="K210" s="13">
        <v>0.61499999999999999</v>
      </c>
      <c r="L210" s="13">
        <v>0</v>
      </c>
      <c r="M210" s="13">
        <f>0.132*1.04</f>
        <v>0.13728000000000001</v>
      </c>
      <c r="N210" s="13"/>
      <c r="O210" s="13"/>
      <c r="P210" s="13"/>
      <c r="Q210" s="14">
        <f>SUM(Sheet4!$K210:$P210)</f>
        <v>0.75228000000000006</v>
      </c>
    </row>
    <row r="211" spans="1:17" x14ac:dyDescent="0.25">
      <c r="A211" s="8" t="s">
        <v>33</v>
      </c>
      <c r="B211" s="1" t="s">
        <v>133</v>
      </c>
      <c r="C211" s="1" t="str">
        <f>Sheet4!$D211&amp;","&amp;Sheet4!$E211</f>
        <v>344F079A,Ph3</v>
      </c>
      <c r="D211" s="1" t="s">
        <v>113</v>
      </c>
      <c r="E211" s="1" t="s">
        <v>78</v>
      </c>
      <c r="F211" s="1">
        <v>88</v>
      </c>
      <c r="G211" s="1">
        <v>20</v>
      </c>
      <c r="H211" s="1">
        <v>10</v>
      </c>
      <c r="I211" s="1">
        <v>22.7</v>
      </c>
      <c r="J211" s="11">
        <f>Table1[[#This Row],[Sam]]/6</f>
        <v>3.7833333333333332</v>
      </c>
      <c r="K211" s="13">
        <v>0.61499999999999999</v>
      </c>
      <c r="L211" s="13">
        <v>0</v>
      </c>
      <c r="M211" s="13">
        <f>0.132*1.04</f>
        <v>0.13728000000000001</v>
      </c>
      <c r="N211" s="13"/>
      <c r="O211" s="13"/>
      <c r="P211" s="13"/>
      <c r="Q211" s="14">
        <f>SUM(Sheet4!$K211:$P211)</f>
        <v>0.75228000000000006</v>
      </c>
    </row>
    <row r="212" spans="1:17" x14ac:dyDescent="0.25">
      <c r="A212" s="8" t="s">
        <v>136</v>
      </c>
      <c r="B212" s="1" t="s">
        <v>133</v>
      </c>
      <c r="C212" s="1" t="str">
        <f>Sheet4!$D212&amp;","&amp;Sheet4!$E212</f>
        <v>344F159A,Ph1</v>
      </c>
      <c r="D212" s="1" t="s">
        <v>137</v>
      </c>
      <c r="E212" s="1" t="s">
        <v>8</v>
      </c>
      <c r="F212" s="1">
        <v>120</v>
      </c>
      <c r="G212" s="1">
        <v>77</v>
      </c>
      <c r="H212" s="1">
        <v>70</v>
      </c>
      <c r="I212" s="1">
        <v>22.56</v>
      </c>
      <c r="J212" s="11">
        <f>Table1[[#This Row],[Sam]]/6</f>
        <v>3.76</v>
      </c>
      <c r="K212" s="13">
        <f>0.317*1.04</f>
        <v>0.32968000000000003</v>
      </c>
      <c r="L212" s="13">
        <f>0.336*1.04</f>
        <v>0.34944000000000003</v>
      </c>
      <c r="M212" s="13">
        <f>0.109*1.04</f>
        <v>0.11336</v>
      </c>
      <c r="N212" s="13">
        <f>0.054*1.04</f>
        <v>5.6160000000000002E-2</v>
      </c>
      <c r="O212" s="13">
        <v>0</v>
      </c>
      <c r="P212" s="13">
        <v>0</v>
      </c>
      <c r="Q212" s="14">
        <f>SUM(Sheet4!$K212:$P212)</f>
        <v>0.84864000000000006</v>
      </c>
    </row>
    <row r="213" spans="1:17" x14ac:dyDescent="0.25">
      <c r="A213" s="8" t="s">
        <v>136</v>
      </c>
      <c r="B213" s="1" t="s">
        <v>133</v>
      </c>
      <c r="C213" s="1" t="str">
        <f>Sheet4!$D213&amp;","&amp;Sheet4!$E213</f>
        <v>344F159A,Ph2</v>
      </c>
      <c r="D213" s="1" t="s">
        <v>137</v>
      </c>
      <c r="E213" s="1" t="s">
        <v>9</v>
      </c>
      <c r="F213" s="1">
        <v>110</v>
      </c>
      <c r="G213" s="1">
        <v>60</v>
      </c>
      <c r="H213" s="1">
        <v>35</v>
      </c>
      <c r="I213" s="1">
        <v>22.56</v>
      </c>
      <c r="J213" s="11">
        <f>Table1[[#This Row],[Sam]]/6</f>
        <v>3.76</v>
      </c>
      <c r="K213" s="13">
        <f t="shared" ref="K213:K217" si="41">0.317*1.04</f>
        <v>0.32968000000000003</v>
      </c>
      <c r="L213" s="13">
        <f t="shared" ref="L213:L217" si="42">0.336*1.04</f>
        <v>0.34944000000000003</v>
      </c>
      <c r="M213" s="13">
        <f t="shared" ref="M213:M217" si="43">0.109*1.04</f>
        <v>0.11336</v>
      </c>
      <c r="N213" s="13">
        <f t="shared" ref="N213:N217" si="44">0.054*1.04</f>
        <v>5.6160000000000002E-2</v>
      </c>
      <c r="O213" s="13">
        <v>0</v>
      </c>
      <c r="P213" s="13">
        <v>0</v>
      </c>
      <c r="Q213" s="14">
        <f>SUM(Sheet4!$K213:$P213)</f>
        <v>0.84864000000000006</v>
      </c>
    </row>
    <row r="214" spans="1:17" x14ac:dyDescent="0.25">
      <c r="A214" s="8" t="s">
        <v>136</v>
      </c>
      <c r="B214" s="1" t="s">
        <v>133</v>
      </c>
      <c r="C214" s="1" t="str">
        <f>Sheet4!$D214&amp;","&amp;Sheet4!$E214</f>
        <v>344F159A,Ph3</v>
      </c>
      <c r="D214" s="1" t="s">
        <v>137</v>
      </c>
      <c r="E214" s="1" t="s">
        <v>78</v>
      </c>
      <c r="F214" s="1">
        <v>95</v>
      </c>
      <c r="G214" s="1">
        <v>20</v>
      </c>
      <c r="H214" s="1">
        <v>10</v>
      </c>
      <c r="I214" s="1">
        <v>22.56</v>
      </c>
      <c r="J214" s="11">
        <f>Table1[[#This Row],[Sam]]/6</f>
        <v>3.76</v>
      </c>
      <c r="K214" s="13">
        <f t="shared" si="41"/>
        <v>0.32968000000000003</v>
      </c>
      <c r="L214" s="13">
        <f t="shared" si="42"/>
        <v>0.34944000000000003</v>
      </c>
      <c r="M214" s="13">
        <f t="shared" si="43"/>
        <v>0.11336</v>
      </c>
      <c r="N214" s="13">
        <f t="shared" si="44"/>
        <v>5.6160000000000002E-2</v>
      </c>
      <c r="O214" s="13">
        <v>0</v>
      </c>
      <c r="P214" s="13">
        <v>0</v>
      </c>
      <c r="Q214" s="14">
        <f>SUM(Sheet4!$K214:$P214)</f>
        <v>0.84864000000000006</v>
      </c>
    </row>
    <row r="215" spans="1:17" x14ac:dyDescent="0.25">
      <c r="A215" s="8" t="s">
        <v>136</v>
      </c>
      <c r="B215" s="1" t="s">
        <v>133</v>
      </c>
      <c r="C215" s="1" t="str">
        <f>Sheet4!$D215&amp;","&amp;Sheet4!$E215</f>
        <v>344F159B,Ph1</v>
      </c>
      <c r="D215" s="1" t="s">
        <v>138</v>
      </c>
      <c r="E215" s="1" t="s">
        <v>8</v>
      </c>
      <c r="F215" s="1">
        <v>135</v>
      </c>
      <c r="G215" s="1">
        <v>77</v>
      </c>
      <c r="H215" s="1">
        <v>70</v>
      </c>
      <c r="I215" s="1">
        <v>22.56</v>
      </c>
      <c r="J215" s="11">
        <f>Table1[[#This Row],[Sam]]/6</f>
        <v>3.76</v>
      </c>
      <c r="K215" s="13">
        <f t="shared" si="41"/>
        <v>0.32968000000000003</v>
      </c>
      <c r="L215" s="13">
        <f t="shared" si="42"/>
        <v>0.34944000000000003</v>
      </c>
      <c r="M215" s="13">
        <f t="shared" si="43"/>
        <v>0.11336</v>
      </c>
      <c r="N215" s="13">
        <f t="shared" si="44"/>
        <v>5.6160000000000002E-2</v>
      </c>
      <c r="O215" s="13">
        <v>0</v>
      </c>
      <c r="P215" s="13">
        <v>0</v>
      </c>
      <c r="Q215" s="14">
        <f>SUM(Sheet4!$K215:$P215)</f>
        <v>0.84864000000000006</v>
      </c>
    </row>
    <row r="216" spans="1:17" x14ac:dyDescent="0.25">
      <c r="A216" s="8" t="s">
        <v>136</v>
      </c>
      <c r="B216" s="1" t="s">
        <v>133</v>
      </c>
      <c r="C216" s="1" t="str">
        <f>Sheet4!$D216&amp;","&amp;Sheet4!$E216</f>
        <v>344F159B,Ph2</v>
      </c>
      <c r="D216" s="1" t="s">
        <v>138</v>
      </c>
      <c r="E216" s="1" t="s">
        <v>9</v>
      </c>
      <c r="F216" s="1">
        <v>120</v>
      </c>
      <c r="G216" s="1">
        <v>60</v>
      </c>
      <c r="H216" s="1">
        <v>35</v>
      </c>
      <c r="I216" s="1">
        <v>22.56</v>
      </c>
      <c r="J216" s="11">
        <f>Table1[[#This Row],[Sam]]/6</f>
        <v>3.76</v>
      </c>
      <c r="K216" s="13">
        <f t="shared" si="41"/>
        <v>0.32968000000000003</v>
      </c>
      <c r="L216" s="13">
        <f t="shared" si="42"/>
        <v>0.34944000000000003</v>
      </c>
      <c r="M216" s="13">
        <f t="shared" si="43"/>
        <v>0.11336</v>
      </c>
      <c r="N216" s="13">
        <f t="shared" si="44"/>
        <v>5.6160000000000002E-2</v>
      </c>
      <c r="O216" s="13">
        <v>0</v>
      </c>
      <c r="P216" s="13">
        <v>0</v>
      </c>
      <c r="Q216" s="14">
        <f>SUM(Sheet4!$K216:$P216)</f>
        <v>0.84864000000000006</v>
      </c>
    </row>
    <row r="217" spans="1:17" x14ac:dyDescent="0.25">
      <c r="A217" s="8" t="s">
        <v>136</v>
      </c>
      <c r="B217" s="1" t="s">
        <v>133</v>
      </c>
      <c r="C217" s="1" t="str">
        <f>Sheet4!$D217&amp;","&amp;Sheet4!$E217</f>
        <v>344F159B,Ph3</v>
      </c>
      <c r="D217" s="1" t="s">
        <v>138</v>
      </c>
      <c r="E217" s="1" t="s">
        <v>78</v>
      </c>
      <c r="F217" s="1">
        <v>95</v>
      </c>
      <c r="G217" s="1">
        <v>20</v>
      </c>
      <c r="H217" s="1">
        <v>10</v>
      </c>
      <c r="I217" s="1">
        <v>22.56</v>
      </c>
      <c r="J217" s="11">
        <f>Table1[[#This Row],[Sam]]/6</f>
        <v>3.76</v>
      </c>
      <c r="K217" s="13">
        <f t="shared" si="41"/>
        <v>0.32968000000000003</v>
      </c>
      <c r="L217" s="13">
        <f t="shared" si="42"/>
        <v>0.34944000000000003</v>
      </c>
      <c r="M217" s="13">
        <f t="shared" si="43"/>
        <v>0.11336</v>
      </c>
      <c r="N217" s="13">
        <f t="shared" si="44"/>
        <v>5.6160000000000002E-2</v>
      </c>
      <c r="O217" s="13">
        <v>0</v>
      </c>
      <c r="P217" s="13">
        <v>0</v>
      </c>
      <c r="Q217" s="14">
        <f>SUM(Sheet4!$K217:$P217)</f>
        <v>0.84864000000000006</v>
      </c>
    </row>
    <row r="218" spans="1:17" x14ac:dyDescent="0.25">
      <c r="A218" s="8" t="s">
        <v>114</v>
      </c>
      <c r="B218" s="1" t="s">
        <v>133</v>
      </c>
      <c r="C218" s="1" t="str">
        <f>Sheet4!$D218&amp;","&amp;Sheet4!$E218</f>
        <v>244F033G,Ph1</v>
      </c>
      <c r="D218" s="1" t="s">
        <v>115</v>
      </c>
      <c r="E218" s="1" t="s">
        <v>8</v>
      </c>
      <c r="F218" s="1">
        <v>120</v>
      </c>
      <c r="G218" s="1">
        <v>77</v>
      </c>
      <c r="H218" s="1">
        <v>70</v>
      </c>
      <c r="I218" s="19">
        <v>26.97</v>
      </c>
      <c r="J218" s="11">
        <f>Table1[[#This Row],[Sam]]/6</f>
        <v>4.4950000000000001</v>
      </c>
      <c r="K218" s="13">
        <f>0.647*1.04</f>
        <v>0.67288000000000003</v>
      </c>
      <c r="L218" s="13">
        <v>0</v>
      </c>
      <c r="M218" s="13"/>
      <c r="N218" s="13"/>
      <c r="O218" s="13">
        <f>0.018*1.04</f>
        <v>1.8720000000000001E-2</v>
      </c>
      <c r="P218" s="13"/>
      <c r="Q218" s="14">
        <f>SUM(Sheet4!$K218:$P218)</f>
        <v>0.69159999999999999</v>
      </c>
    </row>
    <row r="219" spans="1:17" x14ac:dyDescent="0.25">
      <c r="A219" s="8" t="s">
        <v>114</v>
      </c>
      <c r="B219" s="1" t="s">
        <v>133</v>
      </c>
      <c r="C219" s="1" t="str">
        <f>Sheet4!$D219&amp;","&amp;Sheet4!$E219</f>
        <v>244F033G,Ph2</v>
      </c>
      <c r="D219" s="1" t="s">
        <v>115</v>
      </c>
      <c r="E219" s="1" t="s">
        <v>9</v>
      </c>
      <c r="F219" s="1">
        <v>110</v>
      </c>
      <c r="G219" s="1">
        <v>60</v>
      </c>
      <c r="H219" s="1">
        <v>35</v>
      </c>
      <c r="I219" s="19">
        <v>26.97</v>
      </c>
      <c r="J219" s="11">
        <f>Table1[[#This Row],[Sam]]/6</f>
        <v>4.4950000000000001</v>
      </c>
      <c r="K219" s="13">
        <f>0.647*1.04</f>
        <v>0.67288000000000003</v>
      </c>
      <c r="L219" s="13">
        <v>0</v>
      </c>
      <c r="M219" s="13"/>
      <c r="N219" s="13"/>
      <c r="O219" s="13">
        <f>0.018*1.04</f>
        <v>1.8720000000000001E-2</v>
      </c>
      <c r="P219" s="13"/>
      <c r="Q219" s="14">
        <f>SUM(Sheet4!$K219:$P219)</f>
        <v>0.69159999999999999</v>
      </c>
    </row>
    <row r="220" spans="1:17" x14ac:dyDescent="0.25">
      <c r="A220" s="8" t="s">
        <v>114</v>
      </c>
      <c r="B220" s="1" t="s">
        <v>133</v>
      </c>
      <c r="C220" s="1" t="str">
        <f>Sheet4!$D220&amp;","&amp;Sheet4!$E220</f>
        <v>244F033G,Ph3</v>
      </c>
      <c r="D220" s="1" t="s">
        <v>115</v>
      </c>
      <c r="E220" s="1" t="s">
        <v>78</v>
      </c>
      <c r="F220" s="1">
        <v>88</v>
      </c>
      <c r="G220" s="1">
        <v>20</v>
      </c>
      <c r="H220" s="1">
        <v>10</v>
      </c>
      <c r="I220" s="19">
        <v>26.97</v>
      </c>
      <c r="J220" s="11">
        <f>Table1[[#This Row],[Sam]]/6</f>
        <v>4.4950000000000001</v>
      </c>
      <c r="K220" s="13">
        <f>0.647*1.04</f>
        <v>0.67288000000000003</v>
      </c>
      <c r="L220" s="13">
        <v>0</v>
      </c>
      <c r="M220" s="13"/>
      <c r="N220" s="13"/>
      <c r="O220" s="13">
        <f>0.018*1.04</f>
        <v>1.8720000000000001E-2</v>
      </c>
      <c r="P220" s="13"/>
      <c r="Q220" s="14">
        <f>SUM(Sheet4!$K220:$P220)</f>
        <v>0.69159999999999999</v>
      </c>
    </row>
    <row r="221" spans="1:17" x14ac:dyDescent="0.25">
      <c r="A221" s="8" t="s">
        <v>114</v>
      </c>
      <c r="B221" s="1" t="s">
        <v>133</v>
      </c>
      <c r="C221" s="1" t="str">
        <f>Sheet4!$D221&amp;","&amp;Sheet4!$E221</f>
        <v>344F083A,Ph1</v>
      </c>
      <c r="D221" s="1" t="s">
        <v>116</v>
      </c>
      <c r="E221" s="1" t="s">
        <v>8</v>
      </c>
      <c r="F221" s="1">
        <v>120</v>
      </c>
      <c r="G221" s="1">
        <v>77</v>
      </c>
      <c r="H221" s="1">
        <v>70</v>
      </c>
      <c r="I221" s="1">
        <v>27.08</v>
      </c>
      <c r="J221" s="11">
        <f>Table1[[#This Row],[Sam]]/6</f>
        <v>4.5133333333333328</v>
      </c>
      <c r="K221" s="13">
        <f>0.579*1.04</f>
        <v>0.60216000000000003</v>
      </c>
      <c r="L221" s="13">
        <v>0</v>
      </c>
      <c r="M221" s="13">
        <f>0.096*1.04</f>
        <v>9.9840000000000012E-2</v>
      </c>
      <c r="N221" s="13"/>
      <c r="O221" s="13">
        <f>0.02*1.04</f>
        <v>2.0800000000000003E-2</v>
      </c>
      <c r="P221" s="13"/>
      <c r="Q221" s="14">
        <f>SUM(Sheet4!$K221:$P221)</f>
        <v>0.72280000000000011</v>
      </c>
    </row>
    <row r="222" spans="1:17" x14ac:dyDescent="0.25">
      <c r="A222" s="8" t="s">
        <v>114</v>
      </c>
      <c r="B222" s="1" t="s">
        <v>133</v>
      </c>
      <c r="C222" s="1" t="str">
        <f>Sheet4!$D222&amp;","&amp;Sheet4!$E222</f>
        <v>344F083A,Ph2</v>
      </c>
      <c r="D222" s="1" t="s">
        <v>116</v>
      </c>
      <c r="E222" s="1" t="s">
        <v>9</v>
      </c>
      <c r="F222" s="1">
        <v>110</v>
      </c>
      <c r="G222" s="1">
        <v>60</v>
      </c>
      <c r="H222" s="1">
        <v>35</v>
      </c>
      <c r="I222" s="1">
        <v>27.08</v>
      </c>
      <c r="J222" s="11">
        <f>Table1[[#This Row],[Sam]]/6</f>
        <v>4.5133333333333328</v>
      </c>
      <c r="K222" s="13">
        <f t="shared" ref="K222:K223" si="45">0.579*1.04</f>
        <v>0.60216000000000003</v>
      </c>
      <c r="L222" s="13">
        <v>0</v>
      </c>
      <c r="M222" s="13">
        <f t="shared" ref="M222:M223" si="46">0.096*1.04</f>
        <v>9.9840000000000012E-2</v>
      </c>
      <c r="N222" s="13"/>
      <c r="O222" s="13">
        <f t="shared" ref="O222:O223" si="47">0.02*1.04</f>
        <v>2.0800000000000003E-2</v>
      </c>
      <c r="P222" s="13"/>
      <c r="Q222" s="14">
        <f>SUM(Sheet4!$K222:$P222)</f>
        <v>0.72280000000000011</v>
      </c>
    </row>
    <row r="223" spans="1:17" x14ac:dyDescent="0.25">
      <c r="A223" s="8" t="s">
        <v>114</v>
      </c>
      <c r="B223" s="1" t="s">
        <v>133</v>
      </c>
      <c r="C223" s="1" t="str">
        <f>Sheet4!$D223&amp;","&amp;Sheet4!$E223</f>
        <v>344F083A,Ph3</v>
      </c>
      <c r="D223" s="1" t="s">
        <v>116</v>
      </c>
      <c r="E223" s="1" t="s">
        <v>78</v>
      </c>
      <c r="F223" s="1">
        <v>88</v>
      </c>
      <c r="G223" s="1">
        <v>20</v>
      </c>
      <c r="H223" s="1">
        <v>10</v>
      </c>
      <c r="I223" s="1">
        <v>27.08</v>
      </c>
      <c r="J223" s="11">
        <f>Table1[[#This Row],[Sam]]/6</f>
        <v>4.5133333333333328</v>
      </c>
      <c r="K223" s="13">
        <f t="shared" si="45"/>
        <v>0.60216000000000003</v>
      </c>
      <c r="L223" s="13">
        <v>0</v>
      </c>
      <c r="M223" s="13">
        <f t="shared" si="46"/>
        <v>9.9840000000000012E-2</v>
      </c>
      <c r="N223" s="13"/>
      <c r="O223" s="13">
        <f t="shared" si="47"/>
        <v>2.0800000000000003E-2</v>
      </c>
      <c r="P223" s="13"/>
      <c r="Q223" s="14">
        <f>SUM(Sheet4!$K223:$P223)</f>
        <v>0.72280000000000011</v>
      </c>
    </row>
    <row r="224" spans="1:17" x14ac:dyDescent="0.25">
      <c r="A224" s="8" t="s">
        <v>117</v>
      </c>
      <c r="B224" s="1" t="s">
        <v>133</v>
      </c>
      <c r="C224" s="1" t="str">
        <f>Sheet4!$D224&amp;","&amp;Sheet4!$E224</f>
        <v>344F161A,Ph1</v>
      </c>
      <c r="D224" s="1" t="s">
        <v>118</v>
      </c>
      <c r="E224" s="1" t="s">
        <v>8</v>
      </c>
      <c r="F224" s="1">
        <v>120</v>
      </c>
      <c r="G224" s="1">
        <v>77</v>
      </c>
      <c r="H224" s="1">
        <v>70</v>
      </c>
      <c r="I224" s="1">
        <v>32.58</v>
      </c>
      <c r="J224" s="11">
        <f>Table1[[#This Row],[Sam]]/6</f>
        <v>5.43</v>
      </c>
      <c r="K224" s="13">
        <f>0.723*1.04</f>
        <v>0.75192000000000003</v>
      </c>
      <c r="L224" s="13">
        <v>0</v>
      </c>
      <c r="M224" s="13"/>
      <c r="N224" s="13"/>
      <c r="O224" s="13">
        <f>0.022*1.04</f>
        <v>2.2880000000000001E-2</v>
      </c>
      <c r="P224" s="13"/>
      <c r="Q224" s="14">
        <f>SUM(Sheet4!$K224:$P224)</f>
        <v>0.77480000000000004</v>
      </c>
    </row>
    <row r="225" spans="1:17" x14ac:dyDescent="0.25">
      <c r="A225" s="8" t="s">
        <v>117</v>
      </c>
      <c r="B225" s="1" t="s">
        <v>133</v>
      </c>
      <c r="C225" s="1" t="str">
        <f>Sheet4!$D225&amp;","&amp;Sheet4!$E225</f>
        <v>344F161A,Ph2</v>
      </c>
      <c r="D225" s="1" t="s">
        <v>118</v>
      </c>
      <c r="E225" s="1" t="s">
        <v>9</v>
      </c>
      <c r="F225" s="1">
        <v>110</v>
      </c>
      <c r="G225" s="1">
        <v>60</v>
      </c>
      <c r="H225" s="1">
        <v>35</v>
      </c>
      <c r="I225" s="1">
        <v>32.58</v>
      </c>
      <c r="J225" s="11">
        <f>Table1[[#This Row],[Sam]]/6</f>
        <v>5.43</v>
      </c>
      <c r="K225" s="13">
        <f t="shared" ref="K225:K226" si="48">0.723*1.04</f>
        <v>0.75192000000000003</v>
      </c>
      <c r="L225" s="13">
        <v>0</v>
      </c>
      <c r="M225" s="13"/>
      <c r="N225" s="13"/>
      <c r="O225" s="13">
        <f t="shared" ref="O225:O226" si="49">0.022*1.04</f>
        <v>2.2880000000000001E-2</v>
      </c>
      <c r="P225" s="13"/>
      <c r="Q225" s="14">
        <f>SUM(Sheet4!$K225:$P225)</f>
        <v>0.77480000000000004</v>
      </c>
    </row>
    <row r="226" spans="1:17" x14ac:dyDescent="0.25">
      <c r="A226" s="8" t="s">
        <v>117</v>
      </c>
      <c r="B226" s="1" t="s">
        <v>133</v>
      </c>
      <c r="C226" s="1" t="str">
        <f>Sheet4!$D226&amp;","&amp;Sheet4!$E226</f>
        <v>344F161A,Ph3</v>
      </c>
      <c r="D226" s="1" t="s">
        <v>118</v>
      </c>
      <c r="E226" s="1" t="s">
        <v>78</v>
      </c>
      <c r="F226" s="1">
        <v>88</v>
      </c>
      <c r="G226" s="1">
        <v>20</v>
      </c>
      <c r="H226" s="1">
        <v>10</v>
      </c>
      <c r="I226" s="1">
        <v>32.58</v>
      </c>
      <c r="J226" s="11">
        <f>Table1[[#This Row],[Sam]]/6</f>
        <v>5.43</v>
      </c>
      <c r="K226" s="13">
        <f t="shared" si="48"/>
        <v>0.75192000000000003</v>
      </c>
      <c r="L226" s="13">
        <v>0</v>
      </c>
      <c r="M226" s="13"/>
      <c r="N226" s="13"/>
      <c r="O226" s="13">
        <f t="shared" si="49"/>
        <v>2.2880000000000001E-2</v>
      </c>
      <c r="P226" s="13"/>
      <c r="Q226" s="14">
        <f>SUM(Sheet4!$K226:$P226)</f>
        <v>0.77480000000000004</v>
      </c>
    </row>
    <row r="227" spans="1:17" x14ac:dyDescent="0.25">
      <c r="A227" s="8" t="s">
        <v>47</v>
      </c>
      <c r="B227" s="1" t="s">
        <v>133</v>
      </c>
      <c r="C227" s="1" t="str">
        <f>Sheet4!$D227&amp;","&amp;Sheet4!$E227</f>
        <v>344F080A,Ph1</v>
      </c>
      <c r="D227" s="1" t="s">
        <v>119</v>
      </c>
      <c r="E227" s="1" t="s">
        <v>8</v>
      </c>
      <c r="F227" s="1">
        <v>120</v>
      </c>
      <c r="G227" s="1">
        <v>77</v>
      </c>
      <c r="H227" s="1">
        <v>70</v>
      </c>
      <c r="I227" s="1">
        <v>35.9</v>
      </c>
      <c r="J227" s="11">
        <f>Table1[[#This Row],[Sam]]/6</f>
        <v>5.9833333333333334</v>
      </c>
      <c r="K227" s="13">
        <f t="shared" ref="K227:K232" si="50">0.763*1.04</f>
        <v>0.79352</v>
      </c>
      <c r="L227" s="13">
        <v>0</v>
      </c>
      <c r="M227" s="13">
        <f t="shared" ref="M227:M232" si="51">0.115*1.04</f>
        <v>0.11960000000000001</v>
      </c>
      <c r="N227" s="13"/>
      <c r="O227" s="13">
        <f t="shared" ref="O227:O232" si="52">0.017*1.04</f>
        <v>1.7680000000000001E-2</v>
      </c>
      <c r="P227" s="13">
        <f t="shared" ref="P227:P232" si="53">0.078*1.04</f>
        <v>8.1119999999999998E-2</v>
      </c>
      <c r="Q227" s="14">
        <f>SUM(Sheet4!$K227:$P227)</f>
        <v>1.0119200000000002</v>
      </c>
    </row>
    <row r="228" spans="1:17" x14ac:dyDescent="0.25">
      <c r="A228" s="8" t="s">
        <v>47</v>
      </c>
      <c r="B228" s="1" t="s">
        <v>133</v>
      </c>
      <c r="C228" s="1" t="str">
        <f>Sheet4!$D228&amp;","&amp;Sheet4!$E228</f>
        <v>344F080A,Ph2</v>
      </c>
      <c r="D228" s="1" t="s">
        <v>119</v>
      </c>
      <c r="E228" s="1" t="s">
        <v>9</v>
      </c>
      <c r="F228" s="1">
        <v>110</v>
      </c>
      <c r="G228" s="1">
        <v>60</v>
      </c>
      <c r="H228" s="1">
        <v>35</v>
      </c>
      <c r="I228" s="1">
        <v>35.9</v>
      </c>
      <c r="J228" s="11">
        <f>Table1[[#This Row],[Sam]]/6</f>
        <v>5.9833333333333334</v>
      </c>
      <c r="K228" s="13">
        <f t="shared" si="50"/>
        <v>0.79352</v>
      </c>
      <c r="L228" s="13">
        <v>0</v>
      </c>
      <c r="M228" s="13">
        <f t="shared" si="51"/>
        <v>0.11960000000000001</v>
      </c>
      <c r="N228" s="13"/>
      <c r="O228" s="13">
        <f t="shared" si="52"/>
        <v>1.7680000000000001E-2</v>
      </c>
      <c r="P228" s="13">
        <f t="shared" si="53"/>
        <v>8.1119999999999998E-2</v>
      </c>
      <c r="Q228" s="14">
        <f>SUM(Sheet4!$K228:$P228)</f>
        <v>1.0119200000000002</v>
      </c>
    </row>
    <row r="229" spans="1:17" x14ac:dyDescent="0.25">
      <c r="A229" s="8" t="s">
        <v>47</v>
      </c>
      <c r="B229" s="1" t="s">
        <v>133</v>
      </c>
      <c r="C229" s="1" t="str">
        <f>Sheet4!$D229&amp;","&amp;Sheet4!$E229</f>
        <v>344F080A,Ph3</v>
      </c>
      <c r="D229" s="1" t="s">
        <v>119</v>
      </c>
      <c r="E229" s="1" t="s">
        <v>78</v>
      </c>
      <c r="F229" s="1">
        <v>95</v>
      </c>
      <c r="G229" s="1">
        <v>20</v>
      </c>
      <c r="H229" s="1">
        <v>10</v>
      </c>
      <c r="I229" s="1">
        <v>35.9</v>
      </c>
      <c r="J229" s="11">
        <f>Table1[[#This Row],[Sam]]/6</f>
        <v>5.9833333333333334</v>
      </c>
      <c r="K229" s="13">
        <f t="shared" si="50"/>
        <v>0.79352</v>
      </c>
      <c r="L229" s="13">
        <v>0</v>
      </c>
      <c r="M229" s="13">
        <f t="shared" si="51"/>
        <v>0.11960000000000001</v>
      </c>
      <c r="N229" s="13"/>
      <c r="O229" s="13">
        <f t="shared" si="52"/>
        <v>1.7680000000000001E-2</v>
      </c>
      <c r="P229" s="13">
        <f t="shared" si="53"/>
        <v>8.1119999999999998E-2</v>
      </c>
      <c r="Q229" s="14">
        <f>SUM(Sheet4!$K229:$P229)</f>
        <v>1.0119200000000002</v>
      </c>
    </row>
    <row r="230" spans="1:17" x14ac:dyDescent="0.25">
      <c r="A230" s="8" t="s">
        <v>47</v>
      </c>
      <c r="B230" s="1" t="s">
        <v>133</v>
      </c>
      <c r="C230" s="1" t="str">
        <f>Sheet4!$D230&amp;","&amp;Sheet4!$E230</f>
        <v>344F080E,Ph1</v>
      </c>
      <c r="D230" s="1" t="s">
        <v>234</v>
      </c>
      <c r="E230" s="1" t="s">
        <v>8</v>
      </c>
      <c r="F230" s="1">
        <v>120</v>
      </c>
      <c r="G230" s="1">
        <v>77</v>
      </c>
      <c r="H230" s="1">
        <v>70</v>
      </c>
      <c r="I230" s="1">
        <v>35.9</v>
      </c>
      <c r="J230" s="11">
        <f>Table1[[#This Row],[Sam]]/6</f>
        <v>5.9833333333333334</v>
      </c>
      <c r="K230" s="13">
        <f t="shared" si="50"/>
        <v>0.79352</v>
      </c>
      <c r="L230" s="13">
        <v>0</v>
      </c>
      <c r="M230" s="13">
        <f t="shared" si="51"/>
        <v>0.11960000000000001</v>
      </c>
      <c r="N230" s="13"/>
      <c r="O230" s="13">
        <f t="shared" si="52"/>
        <v>1.7680000000000001E-2</v>
      </c>
      <c r="P230" s="13">
        <f t="shared" si="53"/>
        <v>8.1119999999999998E-2</v>
      </c>
      <c r="Q230" s="14">
        <f>SUM(Sheet4!$K230:$P230)</f>
        <v>1.0119200000000002</v>
      </c>
    </row>
    <row r="231" spans="1:17" x14ac:dyDescent="0.25">
      <c r="A231" s="8" t="s">
        <v>47</v>
      </c>
      <c r="B231" s="1" t="s">
        <v>133</v>
      </c>
      <c r="C231" s="1" t="str">
        <f>Sheet4!$D231&amp;","&amp;Sheet4!$E231</f>
        <v>344F080E,Ph2</v>
      </c>
      <c r="D231" s="1" t="s">
        <v>234</v>
      </c>
      <c r="E231" s="1" t="s">
        <v>9</v>
      </c>
      <c r="F231" s="1">
        <v>110</v>
      </c>
      <c r="G231" s="1">
        <v>60</v>
      </c>
      <c r="H231" s="1">
        <v>35</v>
      </c>
      <c r="I231" s="1">
        <v>35.9</v>
      </c>
      <c r="J231" s="11">
        <f>Table1[[#This Row],[Sam]]/6</f>
        <v>5.9833333333333334</v>
      </c>
      <c r="K231" s="13">
        <f t="shared" si="50"/>
        <v>0.79352</v>
      </c>
      <c r="L231" s="13">
        <v>0</v>
      </c>
      <c r="M231" s="13">
        <f t="shared" si="51"/>
        <v>0.11960000000000001</v>
      </c>
      <c r="N231" s="13"/>
      <c r="O231" s="13">
        <f t="shared" si="52"/>
        <v>1.7680000000000001E-2</v>
      </c>
      <c r="P231" s="13">
        <f t="shared" si="53"/>
        <v>8.1119999999999998E-2</v>
      </c>
      <c r="Q231" s="14">
        <f>SUM(Sheet4!$K231:$P231)</f>
        <v>1.0119200000000002</v>
      </c>
    </row>
    <row r="232" spans="1:17" x14ac:dyDescent="0.25">
      <c r="A232" s="8" t="s">
        <v>47</v>
      </c>
      <c r="B232" s="1" t="s">
        <v>133</v>
      </c>
      <c r="C232" s="1" t="str">
        <f>Sheet4!$D232&amp;","&amp;Sheet4!$E232</f>
        <v>344F080E,Ph3</v>
      </c>
      <c r="D232" s="1" t="s">
        <v>234</v>
      </c>
      <c r="E232" s="1" t="s">
        <v>78</v>
      </c>
      <c r="F232" s="1">
        <v>95</v>
      </c>
      <c r="G232" s="1">
        <v>20</v>
      </c>
      <c r="H232" s="1">
        <v>10</v>
      </c>
      <c r="I232" s="1">
        <v>35.9</v>
      </c>
      <c r="J232" s="11">
        <f>Table1[[#This Row],[Sam]]/6</f>
        <v>5.9833333333333334</v>
      </c>
      <c r="K232" s="13">
        <f t="shared" si="50"/>
        <v>0.79352</v>
      </c>
      <c r="L232" s="13">
        <v>0</v>
      </c>
      <c r="M232" s="13">
        <f t="shared" si="51"/>
        <v>0.11960000000000001</v>
      </c>
      <c r="N232" s="13"/>
      <c r="O232" s="13">
        <f t="shared" si="52"/>
        <v>1.7680000000000001E-2</v>
      </c>
      <c r="P232" s="13">
        <f t="shared" si="53"/>
        <v>8.1119999999999998E-2</v>
      </c>
      <c r="Q232" s="14">
        <f>SUM(Sheet4!$K232:$P232)</f>
        <v>1.0119200000000002</v>
      </c>
    </row>
    <row r="233" spans="1:17" x14ac:dyDescent="0.25">
      <c r="A233" s="8" t="s">
        <v>120</v>
      </c>
      <c r="B233" s="1" t="s">
        <v>133</v>
      </c>
      <c r="C233" s="1" t="str">
        <f>Sheet4!$D233&amp;","&amp;Sheet4!$E233</f>
        <v>344F160A,Ph1</v>
      </c>
      <c r="D233" s="1" t="s">
        <v>121</v>
      </c>
      <c r="E233" s="1" t="s">
        <v>8</v>
      </c>
      <c r="F233" s="1"/>
      <c r="G233" s="1"/>
      <c r="H233" s="1"/>
      <c r="I233" s="1"/>
      <c r="J233" s="11">
        <f>Table1[[#This Row],[Sam]]/6</f>
        <v>0</v>
      </c>
      <c r="K233" s="13"/>
      <c r="L233" s="13"/>
      <c r="M233" s="13"/>
      <c r="N233" s="13"/>
      <c r="O233" s="13"/>
      <c r="P233" s="13"/>
      <c r="Q233" s="14">
        <f>SUM(Sheet4!$K233:$P233)</f>
        <v>0</v>
      </c>
    </row>
    <row r="234" spans="1:17" x14ac:dyDescent="0.25">
      <c r="A234" s="8" t="s">
        <v>120</v>
      </c>
      <c r="B234" s="1" t="s">
        <v>133</v>
      </c>
      <c r="C234" s="1" t="str">
        <f>Sheet4!$D234&amp;","&amp;Sheet4!$E234</f>
        <v>344F160A,Ph2</v>
      </c>
      <c r="D234" s="1" t="s">
        <v>121</v>
      </c>
      <c r="E234" s="1" t="s">
        <v>9</v>
      </c>
      <c r="F234" s="1"/>
      <c r="G234" s="1"/>
      <c r="H234" s="1"/>
      <c r="I234" s="1"/>
      <c r="J234" s="11">
        <f>Table1[[#This Row],[Sam]]/6</f>
        <v>0</v>
      </c>
      <c r="K234" s="13"/>
      <c r="L234" s="13"/>
      <c r="M234" s="13"/>
      <c r="N234" s="13"/>
      <c r="O234" s="13"/>
      <c r="P234" s="13"/>
      <c r="Q234" s="14">
        <f>SUM(Sheet4!$K234:$P234)</f>
        <v>0</v>
      </c>
    </row>
    <row r="235" spans="1:17" x14ac:dyDescent="0.25">
      <c r="A235" s="8" t="s">
        <v>120</v>
      </c>
      <c r="B235" s="1" t="s">
        <v>133</v>
      </c>
      <c r="C235" s="1" t="str">
        <f>Sheet4!$D235&amp;","&amp;Sheet4!$E235</f>
        <v>344F160A,Ph3</v>
      </c>
      <c r="D235" s="1" t="s">
        <v>121</v>
      </c>
      <c r="E235" s="1" t="s">
        <v>78</v>
      </c>
      <c r="F235" s="1"/>
      <c r="G235" s="1"/>
      <c r="H235" s="1"/>
      <c r="I235" s="1"/>
      <c r="J235" s="11">
        <f>Table1[[#This Row],[Sam]]/6</f>
        <v>0</v>
      </c>
      <c r="K235" s="13"/>
      <c r="L235" s="13"/>
      <c r="M235" s="13"/>
      <c r="N235" s="13"/>
      <c r="O235" s="13"/>
      <c r="P235" s="13"/>
      <c r="Q235" s="14">
        <f>SUM(Sheet4!$K235:$P235)</f>
        <v>0</v>
      </c>
    </row>
    <row r="236" spans="1:17" x14ac:dyDescent="0.25">
      <c r="A236" s="8" t="s">
        <v>57</v>
      </c>
      <c r="B236" s="1" t="s">
        <v>133</v>
      </c>
      <c r="C236" s="1" t="str">
        <f>Sheet4!$D236&amp;","&amp;Sheet4!$E236</f>
        <v>344F134A,Ph1</v>
      </c>
      <c r="D236" s="1" t="s">
        <v>122</v>
      </c>
      <c r="E236" s="1" t="s">
        <v>8</v>
      </c>
      <c r="F236" s="1">
        <v>120</v>
      </c>
      <c r="G236" s="1">
        <v>77</v>
      </c>
      <c r="H236" s="1">
        <v>70</v>
      </c>
      <c r="I236" s="1">
        <v>14.55</v>
      </c>
      <c r="J236" s="11">
        <f>Table1[[#This Row],[Sam]]/6</f>
        <v>2.4250000000000003</v>
      </c>
      <c r="K236" s="13">
        <f>0.459*1.03</f>
        <v>0.47277000000000002</v>
      </c>
      <c r="L236" s="13"/>
      <c r="M236" s="13">
        <f>0.046*1.03</f>
        <v>4.7379999999999999E-2</v>
      </c>
      <c r="N236" s="13"/>
      <c r="O236" s="13">
        <f>0.003*1.03</f>
        <v>3.0900000000000003E-3</v>
      </c>
      <c r="P236" s="13"/>
      <c r="Q236" s="14">
        <f>SUM(Sheet4!$K236:$P236)</f>
        <v>0.52324000000000004</v>
      </c>
    </row>
    <row r="237" spans="1:17" x14ac:dyDescent="0.25">
      <c r="A237" s="8" t="s">
        <v>57</v>
      </c>
      <c r="B237" s="1" t="s">
        <v>133</v>
      </c>
      <c r="C237" s="1" t="str">
        <f>Sheet4!$D237&amp;","&amp;Sheet4!$E237</f>
        <v>344F134A,Ph2</v>
      </c>
      <c r="D237" s="1" t="s">
        <v>122</v>
      </c>
      <c r="E237" s="1" t="s">
        <v>9</v>
      </c>
      <c r="F237" s="1">
        <v>110</v>
      </c>
      <c r="G237" s="1">
        <v>60</v>
      </c>
      <c r="H237" s="1">
        <v>35</v>
      </c>
      <c r="I237" s="1">
        <v>14.55</v>
      </c>
      <c r="J237" s="11">
        <f>Table1[[#This Row],[Sam]]/6</f>
        <v>2.4250000000000003</v>
      </c>
      <c r="K237" s="13">
        <f t="shared" ref="K237:K238" si="54">0.459*1.03</f>
        <v>0.47277000000000002</v>
      </c>
      <c r="L237" s="13"/>
      <c r="M237" s="13">
        <f t="shared" ref="M237:M238" si="55">0.046*1.03</f>
        <v>4.7379999999999999E-2</v>
      </c>
      <c r="N237" s="13"/>
      <c r="O237" s="13">
        <f t="shared" ref="O237:O238" si="56">0.003*1.03</f>
        <v>3.0900000000000003E-3</v>
      </c>
      <c r="P237" s="13"/>
      <c r="Q237" s="14">
        <f>SUM(Sheet4!$K237:$P237)</f>
        <v>0.52324000000000004</v>
      </c>
    </row>
    <row r="238" spans="1:17" x14ac:dyDescent="0.25">
      <c r="A238" s="8" t="s">
        <v>57</v>
      </c>
      <c r="B238" s="1" t="s">
        <v>133</v>
      </c>
      <c r="C238" s="1" t="str">
        <f>Sheet4!$D238&amp;","&amp;Sheet4!$E238</f>
        <v>344F134A,Ph3</v>
      </c>
      <c r="D238" s="1" t="s">
        <v>122</v>
      </c>
      <c r="E238" s="1" t="s">
        <v>78</v>
      </c>
      <c r="F238" s="1">
        <v>88</v>
      </c>
      <c r="G238" s="1">
        <v>20</v>
      </c>
      <c r="H238" s="1">
        <v>10</v>
      </c>
      <c r="I238" s="1">
        <v>14.55</v>
      </c>
      <c r="J238" s="11">
        <f>Table1[[#This Row],[Sam]]/6</f>
        <v>2.4250000000000003</v>
      </c>
      <c r="K238" s="13">
        <f t="shared" si="54"/>
        <v>0.47277000000000002</v>
      </c>
      <c r="L238" s="13"/>
      <c r="M238" s="13">
        <f t="shared" si="55"/>
        <v>4.7379999999999999E-2</v>
      </c>
      <c r="N238" s="13"/>
      <c r="O238" s="13">
        <f t="shared" si="56"/>
        <v>3.0900000000000003E-3</v>
      </c>
      <c r="P238" s="13"/>
      <c r="Q238" s="14">
        <f>SUM(Sheet4!$K238:$P238)</f>
        <v>0.52324000000000004</v>
      </c>
    </row>
    <row r="239" spans="1:17" x14ac:dyDescent="0.25">
      <c r="A239" s="8" t="s">
        <v>63</v>
      </c>
      <c r="B239" s="1" t="s">
        <v>133</v>
      </c>
      <c r="C239" s="1" t="str">
        <f>Sheet4!$D239&amp;","&amp;Sheet4!$E239</f>
        <v>344F133A,Ph1</v>
      </c>
      <c r="D239" s="1" t="s">
        <v>123</v>
      </c>
      <c r="E239" s="1" t="s">
        <v>8</v>
      </c>
      <c r="F239" s="1">
        <v>120</v>
      </c>
      <c r="G239" s="1">
        <v>77</v>
      </c>
      <c r="H239" s="1">
        <v>70</v>
      </c>
      <c r="I239" s="1">
        <v>17.05</v>
      </c>
      <c r="J239" s="11">
        <f>Table1[[#This Row],[Sam]]/6</f>
        <v>2.8416666666666668</v>
      </c>
      <c r="K239" s="13">
        <f>0.438*1.03</f>
        <v>0.45113999999999999</v>
      </c>
      <c r="L239" s="13"/>
      <c r="M239" s="13">
        <f>0.068*1.07</f>
        <v>7.2760000000000005E-2</v>
      </c>
      <c r="N239" s="13"/>
      <c r="O239" s="13">
        <v>0</v>
      </c>
      <c r="P239" s="13"/>
      <c r="Q239" s="14">
        <f>SUM(Sheet4!$K239:$P239)</f>
        <v>0.52390000000000003</v>
      </c>
    </row>
    <row r="240" spans="1:17" x14ac:dyDescent="0.25">
      <c r="A240" s="8" t="s">
        <v>63</v>
      </c>
      <c r="B240" s="1" t="s">
        <v>133</v>
      </c>
      <c r="C240" s="1" t="str">
        <f>Sheet4!$D240&amp;","&amp;Sheet4!$E240</f>
        <v>344F133A,Ph2</v>
      </c>
      <c r="D240" s="1" t="s">
        <v>123</v>
      </c>
      <c r="E240" s="1" t="s">
        <v>9</v>
      </c>
      <c r="F240" s="1">
        <v>110</v>
      </c>
      <c r="G240" s="1">
        <v>60</v>
      </c>
      <c r="H240" s="1">
        <v>35</v>
      </c>
      <c r="I240" s="1">
        <v>17.05</v>
      </c>
      <c r="J240" s="11">
        <f>Table1[[#This Row],[Sam]]/6</f>
        <v>2.8416666666666668</v>
      </c>
      <c r="K240" s="13">
        <f t="shared" ref="K240:K241" si="57">0.438*1.03</f>
        <v>0.45113999999999999</v>
      </c>
      <c r="L240" s="13"/>
      <c r="M240" s="13">
        <f t="shared" ref="M240:M241" si="58">0.068*1.07</f>
        <v>7.2760000000000005E-2</v>
      </c>
      <c r="N240" s="13"/>
      <c r="O240" s="13">
        <v>0</v>
      </c>
      <c r="P240" s="13"/>
      <c r="Q240" s="14">
        <f>SUM(Sheet4!$K240:$P240)</f>
        <v>0.52390000000000003</v>
      </c>
    </row>
    <row r="241" spans="1:17" x14ac:dyDescent="0.25">
      <c r="A241" s="8" t="s">
        <v>63</v>
      </c>
      <c r="B241" s="1" t="s">
        <v>133</v>
      </c>
      <c r="C241" s="1" t="str">
        <f>Sheet4!$D241&amp;","&amp;Sheet4!$E241</f>
        <v>344F133A,Ph3</v>
      </c>
      <c r="D241" s="1" t="s">
        <v>123</v>
      </c>
      <c r="E241" s="1" t="s">
        <v>78</v>
      </c>
      <c r="F241" s="1">
        <v>88</v>
      </c>
      <c r="G241" s="1">
        <v>20</v>
      </c>
      <c r="H241" s="1">
        <v>10</v>
      </c>
      <c r="I241" s="1">
        <v>17.05</v>
      </c>
      <c r="J241" s="11">
        <f>Table1[[#This Row],[Sam]]/6</f>
        <v>2.8416666666666668</v>
      </c>
      <c r="K241" s="13">
        <f t="shared" si="57"/>
        <v>0.45113999999999999</v>
      </c>
      <c r="L241" s="13"/>
      <c r="M241" s="13">
        <f t="shared" si="58"/>
        <v>7.2760000000000005E-2</v>
      </c>
      <c r="N241" s="13"/>
      <c r="O241" s="13">
        <v>0</v>
      </c>
      <c r="P241" s="13"/>
      <c r="Q241" s="14">
        <f>SUM(Sheet4!$K241:$P241)</f>
        <v>0.52390000000000003</v>
      </c>
    </row>
    <row r="242" spans="1:17" x14ac:dyDescent="0.25">
      <c r="A242" s="8" t="s">
        <v>124</v>
      </c>
      <c r="B242" s="1" t="s">
        <v>133</v>
      </c>
      <c r="C242" s="1" t="str">
        <f>Sheet4!$D242&amp;","&amp;Sheet4!$E242</f>
        <v>244F003E,Ph1</v>
      </c>
      <c r="D242" s="1" t="s">
        <v>125</v>
      </c>
      <c r="E242" s="1" t="s">
        <v>8</v>
      </c>
      <c r="F242" s="1">
        <v>120</v>
      </c>
      <c r="G242" s="1">
        <v>77</v>
      </c>
      <c r="H242" s="1">
        <v>70</v>
      </c>
      <c r="I242" s="19">
        <v>14.35</v>
      </c>
      <c r="J242" s="11">
        <f>Table1[[#This Row],[Sam]]/6</f>
        <v>2.3916666666666666</v>
      </c>
      <c r="K242" s="13">
        <v>0.61880000000000002</v>
      </c>
      <c r="L242" s="13"/>
      <c r="M242" s="13">
        <v>0.10400000000000001</v>
      </c>
      <c r="N242" s="13"/>
      <c r="O242" s="13">
        <v>2.0800000000000003E-2</v>
      </c>
      <c r="P242" s="13"/>
      <c r="Q242" s="14">
        <f>SUM(Sheet4!$K242:$P242)</f>
        <v>0.74360000000000004</v>
      </c>
    </row>
    <row r="243" spans="1:17" x14ac:dyDescent="0.25">
      <c r="A243" s="8" t="s">
        <v>124</v>
      </c>
      <c r="B243" s="1" t="s">
        <v>133</v>
      </c>
      <c r="C243" s="1" t="str">
        <f>Sheet4!$D243&amp;","&amp;Sheet4!$E243</f>
        <v>244F003E,Ph2</v>
      </c>
      <c r="D243" s="1" t="s">
        <v>125</v>
      </c>
      <c r="E243" s="1" t="s">
        <v>9</v>
      </c>
      <c r="F243" s="1">
        <v>110</v>
      </c>
      <c r="G243" s="1">
        <v>60</v>
      </c>
      <c r="H243" s="1">
        <v>35</v>
      </c>
      <c r="I243" s="19">
        <v>14.35</v>
      </c>
      <c r="J243" s="11">
        <f>Table1[[#This Row],[Sam]]/6</f>
        <v>2.3916666666666666</v>
      </c>
      <c r="K243" s="13">
        <v>0.61880000000000002</v>
      </c>
      <c r="L243" s="13"/>
      <c r="M243" s="13">
        <v>0.10400000000000001</v>
      </c>
      <c r="N243" s="13"/>
      <c r="O243" s="13">
        <v>2.0800000000000003E-2</v>
      </c>
      <c r="P243" s="13"/>
      <c r="Q243" s="14">
        <f>SUM(Sheet4!$K243:$P243)</f>
        <v>0.74360000000000004</v>
      </c>
    </row>
    <row r="244" spans="1:17" x14ac:dyDescent="0.25">
      <c r="A244" s="8" t="s">
        <v>124</v>
      </c>
      <c r="B244" s="1" t="s">
        <v>133</v>
      </c>
      <c r="C244" s="1" t="str">
        <f>Sheet4!$D244&amp;","&amp;Sheet4!$E244</f>
        <v>244F003E,Ph3</v>
      </c>
      <c r="D244" s="1" t="s">
        <v>125</v>
      </c>
      <c r="E244" s="1" t="s">
        <v>78</v>
      </c>
      <c r="F244" s="1">
        <v>88</v>
      </c>
      <c r="G244" s="1">
        <v>20</v>
      </c>
      <c r="H244" s="1">
        <v>10</v>
      </c>
      <c r="I244" s="19">
        <v>14.35</v>
      </c>
      <c r="J244" s="11">
        <f>Table1[[#This Row],[Sam]]/6</f>
        <v>2.3916666666666666</v>
      </c>
      <c r="K244" s="13">
        <v>0.61880000000000002</v>
      </c>
      <c r="L244" s="13"/>
      <c r="M244" s="13">
        <v>0.10400000000000001</v>
      </c>
      <c r="N244" s="13"/>
      <c r="O244" s="13">
        <v>2.0800000000000003E-2</v>
      </c>
      <c r="P244" s="13"/>
      <c r="Q244" s="14">
        <f>SUM(Sheet4!$K244:$P244)</f>
        <v>0.74360000000000004</v>
      </c>
    </row>
    <row r="245" spans="1:17" x14ac:dyDescent="0.25">
      <c r="A245" s="8" t="s">
        <v>126</v>
      </c>
      <c r="B245" s="1" t="s">
        <v>132</v>
      </c>
      <c r="C245" s="1" t="str">
        <f>Sheet4!$D245&amp;","&amp;Sheet4!$E245</f>
        <v>344N539A,Ph1</v>
      </c>
      <c r="D245" s="1" t="s">
        <v>127</v>
      </c>
      <c r="E245" s="1" t="s">
        <v>8</v>
      </c>
      <c r="F245" s="1">
        <v>120</v>
      </c>
      <c r="G245" s="1">
        <v>77</v>
      </c>
      <c r="H245" s="1">
        <v>70</v>
      </c>
      <c r="I245" s="1">
        <v>9.3000000000000007</v>
      </c>
      <c r="J245" s="11">
        <f>Table1[[#This Row],[Sam]]/6</f>
        <v>1.55</v>
      </c>
      <c r="K245" s="13">
        <v>0.61880000000000002</v>
      </c>
      <c r="L245" s="13"/>
      <c r="M245" s="13">
        <v>0.10400000000000001</v>
      </c>
      <c r="N245" s="13"/>
      <c r="O245" s="13">
        <v>2.0800000000000003E-2</v>
      </c>
      <c r="P245" s="13"/>
      <c r="Q245" s="14">
        <f>SUM(Sheet4!$K245:$P245)</f>
        <v>0.74360000000000004</v>
      </c>
    </row>
    <row r="246" spans="1:17" x14ac:dyDescent="0.25">
      <c r="A246" s="8" t="s">
        <v>126</v>
      </c>
      <c r="B246" s="1" t="s">
        <v>132</v>
      </c>
      <c r="C246" s="1" t="str">
        <f>Sheet4!$D246&amp;","&amp;Sheet4!$E246</f>
        <v>344N539A,Ph2</v>
      </c>
      <c r="D246" s="1" t="s">
        <v>127</v>
      </c>
      <c r="E246" s="1" t="s">
        <v>9</v>
      </c>
      <c r="F246" s="1">
        <v>110</v>
      </c>
      <c r="G246" s="1">
        <v>60</v>
      </c>
      <c r="H246" s="1">
        <v>35</v>
      </c>
      <c r="I246" s="1">
        <v>9.3000000000000007</v>
      </c>
      <c r="J246" s="11">
        <f>Table1[[#This Row],[Sam]]/6</f>
        <v>1.55</v>
      </c>
      <c r="K246" s="13">
        <v>0.61880000000000002</v>
      </c>
      <c r="L246" s="13"/>
      <c r="M246" s="13">
        <v>0.10400000000000001</v>
      </c>
      <c r="N246" s="13"/>
      <c r="O246" s="13">
        <v>2.0800000000000003E-2</v>
      </c>
      <c r="P246" s="13"/>
      <c r="Q246" s="14">
        <f>SUM(Sheet4!$K246:$P246)</f>
        <v>0.74360000000000004</v>
      </c>
    </row>
    <row r="247" spans="1:17" x14ac:dyDescent="0.25">
      <c r="A247" s="8" t="s">
        <v>126</v>
      </c>
      <c r="B247" s="1" t="s">
        <v>132</v>
      </c>
      <c r="C247" s="1" t="str">
        <f>Sheet4!$D247&amp;","&amp;Sheet4!$E247</f>
        <v>344N539A,Ph3</v>
      </c>
      <c r="D247" s="1" t="s">
        <v>127</v>
      </c>
      <c r="E247" s="1" t="s">
        <v>78</v>
      </c>
      <c r="F247" s="1">
        <v>88</v>
      </c>
      <c r="G247" s="1">
        <v>20</v>
      </c>
      <c r="H247" s="1">
        <v>10</v>
      </c>
      <c r="I247" s="1">
        <v>9.3000000000000007</v>
      </c>
      <c r="J247" s="11">
        <f>Table1[[#This Row],[Sam]]/6</f>
        <v>1.55</v>
      </c>
      <c r="K247" s="13">
        <v>0.61880000000000002</v>
      </c>
      <c r="L247" s="13"/>
      <c r="M247" s="13">
        <v>0.10400000000000001</v>
      </c>
      <c r="N247" s="13"/>
      <c r="O247" s="13">
        <v>2.0800000000000003E-2</v>
      </c>
      <c r="P247" s="13"/>
      <c r="Q247" s="14">
        <f>SUM(Sheet4!$K247:$P247)</f>
        <v>0.74360000000000004</v>
      </c>
    </row>
    <row r="248" spans="1:17" ht="12" customHeight="1" x14ac:dyDescent="0.25">
      <c r="A248" s="8" t="s">
        <v>161</v>
      </c>
      <c r="B248" s="1" t="s">
        <v>133</v>
      </c>
      <c r="C248" s="1" t="str">
        <f>Sheet4!$D248&amp;","&amp;Sheet4!$E248</f>
        <v>244F032H,Ph1</v>
      </c>
      <c r="D248" s="1" t="s">
        <v>139</v>
      </c>
      <c r="E248" s="1" t="s">
        <v>8</v>
      </c>
      <c r="F248" s="1">
        <v>135</v>
      </c>
      <c r="G248" s="1">
        <v>77</v>
      </c>
      <c r="H248" s="1">
        <v>70</v>
      </c>
      <c r="I248" s="1">
        <v>16.309999999999999</v>
      </c>
      <c r="J248" s="11">
        <f>Table1[[#This Row],[Sam]]/6</f>
        <v>2.7183333333333333</v>
      </c>
      <c r="K248" s="13">
        <f>0.533*1.04</f>
        <v>0.55432000000000003</v>
      </c>
      <c r="L248" s="13"/>
      <c r="M248" s="13">
        <f>0.115*1.04</f>
        <v>0.11960000000000001</v>
      </c>
      <c r="N248" s="13"/>
      <c r="O248" s="13">
        <v>0</v>
      </c>
      <c r="P248" s="16"/>
      <c r="Q248" s="14">
        <f>SUM(Sheet4!$K248:$P248)</f>
        <v>0.67392000000000007</v>
      </c>
    </row>
    <row r="249" spans="1:17" ht="12" customHeight="1" x14ac:dyDescent="0.25">
      <c r="A249" s="8" t="s">
        <v>161</v>
      </c>
      <c r="B249" s="1" t="s">
        <v>133</v>
      </c>
      <c r="C249" s="1" t="str">
        <f>Sheet4!$D249&amp;","&amp;Sheet4!$E249</f>
        <v>244F032H,Ph2</v>
      </c>
      <c r="D249" s="1" t="s">
        <v>139</v>
      </c>
      <c r="E249" s="1" t="s">
        <v>9</v>
      </c>
      <c r="F249" s="1">
        <v>120</v>
      </c>
      <c r="G249" s="1">
        <v>60</v>
      </c>
      <c r="H249" s="1">
        <v>35</v>
      </c>
      <c r="I249" s="1">
        <v>16.309999999999999</v>
      </c>
      <c r="J249" s="11">
        <f>Table1[[#This Row],[Sam]]/6</f>
        <v>2.7183333333333333</v>
      </c>
      <c r="K249" s="13">
        <f>0.533*1.04</f>
        <v>0.55432000000000003</v>
      </c>
      <c r="L249" s="13"/>
      <c r="M249" s="13">
        <f>0.115*1.04</f>
        <v>0.11960000000000001</v>
      </c>
      <c r="N249" s="13"/>
      <c r="O249" s="13">
        <v>0</v>
      </c>
      <c r="P249" s="16"/>
      <c r="Q249" s="14">
        <f>SUM(Sheet4!$K249:$P249)</f>
        <v>0.67392000000000007</v>
      </c>
    </row>
    <row r="250" spans="1:17" ht="12" customHeight="1" x14ac:dyDescent="0.25">
      <c r="A250" s="8" t="s">
        <v>161</v>
      </c>
      <c r="B250" s="1" t="s">
        <v>133</v>
      </c>
      <c r="C250" s="1" t="str">
        <f>Sheet4!$D250&amp;","&amp;Sheet4!$E250</f>
        <v>244F032H,Ph3</v>
      </c>
      <c r="D250" s="1" t="s">
        <v>139</v>
      </c>
      <c r="E250" s="1" t="s">
        <v>78</v>
      </c>
      <c r="F250" s="1">
        <v>95</v>
      </c>
      <c r="G250" s="1">
        <v>20</v>
      </c>
      <c r="H250" s="1">
        <v>10</v>
      </c>
      <c r="I250" s="1">
        <v>16.309999999999999</v>
      </c>
      <c r="J250" s="11">
        <f>Table1[[#This Row],[Sam]]/6</f>
        <v>2.7183333333333333</v>
      </c>
      <c r="K250" s="13">
        <f>0.533*1.04</f>
        <v>0.55432000000000003</v>
      </c>
      <c r="L250" s="13"/>
      <c r="M250" s="13">
        <f>0.115*1.04</f>
        <v>0.11960000000000001</v>
      </c>
      <c r="N250" s="13"/>
      <c r="O250" s="13">
        <v>0</v>
      </c>
      <c r="P250" s="16"/>
      <c r="Q250" s="14">
        <f>SUM(Sheet4!$K250:$P250)</f>
        <v>0.67392000000000007</v>
      </c>
    </row>
    <row r="251" spans="1:17" ht="12" customHeight="1" x14ac:dyDescent="0.25">
      <c r="A251" s="8" t="s">
        <v>162</v>
      </c>
      <c r="B251" s="1" t="s">
        <v>133</v>
      </c>
      <c r="C251" s="1" t="str">
        <f>Sheet4!$D251&amp;","&amp;Sheet4!$E251</f>
        <v>244F033H,Ph1</v>
      </c>
      <c r="D251" s="1" t="s">
        <v>140</v>
      </c>
      <c r="E251" s="1" t="s">
        <v>8</v>
      </c>
      <c r="F251" s="1">
        <v>135</v>
      </c>
      <c r="G251" s="1">
        <v>77</v>
      </c>
      <c r="H251" s="1">
        <v>70</v>
      </c>
      <c r="I251" s="19">
        <v>26.97</v>
      </c>
      <c r="J251" s="11">
        <f>Table1[[#This Row],[Sam]]/6</f>
        <v>4.4950000000000001</v>
      </c>
      <c r="K251" s="13">
        <f>0.647*1.04</f>
        <v>0.67288000000000003</v>
      </c>
      <c r="L251" s="13">
        <v>0</v>
      </c>
      <c r="M251" s="13"/>
      <c r="N251" s="13"/>
      <c r="O251" s="13">
        <f>0.018*1.04</f>
        <v>1.8720000000000001E-2</v>
      </c>
      <c r="P251" s="13"/>
      <c r="Q251" s="14">
        <f>SUM(Sheet4!$K251:$P251)</f>
        <v>0.69159999999999999</v>
      </c>
    </row>
    <row r="252" spans="1:17" ht="12" customHeight="1" x14ac:dyDescent="0.25">
      <c r="A252" s="8" t="s">
        <v>162</v>
      </c>
      <c r="B252" s="1" t="s">
        <v>133</v>
      </c>
      <c r="C252" s="1" t="str">
        <f>Sheet4!$D252&amp;","&amp;Sheet4!$E252</f>
        <v>244F033H,Ph2</v>
      </c>
      <c r="D252" s="1" t="s">
        <v>140</v>
      </c>
      <c r="E252" s="1" t="s">
        <v>9</v>
      </c>
      <c r="F252" s="1">
        <v>120</v>
      </c>
      <c r="G252" s="1">
        <v>60</v>
      </c>
      <c r="H252" s="1">
        <v>35</v>
      </c>
      <c r="I252" s="19">
        <v>26.97</v>
      </c>
      <c r="J252" s="11">
        <f>Table1[[#This Row],[Sam]]/6</f>
        <v>4.4950000000000001</v>
      </c>
      <c r="K252" s="13">
        <f>0.647*1.04</f>
        <v>0.67288000000000003</v>
      </c>
      <c r="L252" s="13">
        <v>0</v>
      </c>
      <c r="M252" s="13"/>
      <c r="N252" s="13"/>
      <c r="O252" s="13">
        <f>0.018*1.04</f>
        <v>1.8720000000000001E-2</v>
      </c>
      <c r="P252" s="13"/>
      <c r="Q252" s="14">
        <f>SUM(Sheet4!$K252:$P252)</f>
        <v>0.69159999999999999</v>
      </c>
    </row>
    <row r="253" spans="1:17" ht="12" customHeight="1" x14ac:dyDescent="0.25">
      <c r="A253" s="8" t="s">
        <v>162</v>
      </c>
      <c r="B253" s="1" t="s">
        <v>133</v>
      </c>
      <c r="C253" s="1" t="str">
        <f>Sheet4!$D253&amp;","&amp;Sheet4!$E253</f>
        <v>244F033H,Ph3</v>
      </c>
      <c r="D253" s="1" t="s">
        <v>140</v>
      </c>
      <c r="E253" s="1" t="s">
        <v>78</v>
      </c>
      <c r="F253" s="1">
        <v>95</v>
      </c>
      <c r="G253" s="1">
        <v>20</v>
      </c>
      <c r="H253" s="1">
        <v>10</v>
      </c>
      <c r="I253" s="19">
        <v>26.97</v>
      </c>
      <c r="J253" s="11">
        <f>Table1[[#This Row],[Sam]]/6</f>
        <v>4.4950000000000001</v>
      </c>
      <c r="K253" s="13">
        <f>0.647*1.04</f>
        <v>0.67288000000000003</v>
      </c>
      <c r="L253" s="13">
        <v>0</v>
      </c>
      <c r="M253" s="13"/>
      <c r="N253" s="13"/>
      <c r="O253" s="13">
        <f>0.018*1.04</f>
        <v>1.8720000000000001E-2</v>
      </c>
      <c r="P253" s="13"/>
      <c r="Q253" s="14">
        <f>SUM(Sheet4!$K253:$P253)</f>
        <v>0.69159999999999999</v>
      </c>
    </row>
    <row r="254" spans="1:17" ht="12" customHeight="1" x14ac:dyDescent="0.25">
      <c r="A254" s="8" t="s">
        <v>163</v>
      </c>
      <c r="B254" s="1" t="s">
        <v>133</v>
      </c>
      <c r="C254" s="1" t="str">
        <f>Sheet4!$D254&amp;","&amp;Sheet4!$E254</f>
        <v>344F077B,Ph1</v>
      </c>
      <c r="D254" s="1" t="s">
        <v>141</v>
      </c>
      <c r="E254" s="1" t="s">
        <v>8</v>
      </c>
      <c r="F254" s="1">
        <v>135</v>
      </c>
      <c r="G254" s="1">
        <v>77</v>
      </c>
      <c r="H254" s="1">
        <v>70</v>
      </c>
      <c r="I254" s="1">
        <v>13.17</v>
      </c>
      <c r="J254" s="11">
        <f>Table1[[#This Row],[Sam]]/6</f>
        <v>2.1949999999999998</v>
      </c>
      <c r="K254" s="13">
        <f t="shared" ref="K254:K259" si="59">0.358*1.03</f>
        <v>0.36874000000000001</v>
      </c>
      <c r="L254" s="13"/>
      <c r="M254" s="13">
        <f t="shared" ref="M254:M259" si="60">0.009*1.03</f>
        <v>9.2699999999999987E-3</v>
      </c>
      <c r="N254" s="13"/>
      <c r="O254" s="13"/>
      <c r="P254" s="13"/>
      <c r="Q254" s="14">
        <f>SUM(Sheet4!$K254:$P254)</f>
        <v>0.37801000000000001</v>
      </c>
    </row>
    <row r="255" spans="1:17" ht="12" customHeight="1" x14ac:dyDescent="0.25">
      <c r="A255" s="8" t="s">
        <v>163</v>
      </c>
      <c r="B255" s="1" t="s">
        <v>133</v>
      </c>
      <c r="C255" s="1" t="str">
        <f>Sheet4!$D255&amp;","&amp;Sheet4!$E255</f>
        <v>344F077B,Ph2</v>
      </c>
      <c r="D255" s="1" t="s">
        <v>141</v>
      </c>
      <c r="E255" s="1" t="s">
        <v>9</v>
      </c>
      <c r="F255" s="1">
        <v>120</v>
      </c>
      <c r="G255" s="1">
        <v>60</v>
      </c>
      <c r="H255" s="1">
        <v>35</v>
      </c>
      <c r="I255" s="1">
        <v>13.17</v>
      </c>
      <c r="J255" s="11">
        <f>Table1[[#This Row],[Sam]]/6</f>
        <v>2.1949999999999998</v>
      </c>
      <c r="K255" s="13">
        <f t="shared" si="59"/>
        <v>0.36874000000000001</v>
      </c>
      <c r="L255" s="13"/>
      <c r="M255" s="13">
        <f t="shared" si="60"/>
        <v>9.2699999999999987E-3</v>
      </c>
      <c r="N255" s="13"/>
      <c r="O255" s="13"/>
      <c r="P255" s="13"/>
      <c r="Q255" s="14">
        <f>SUM(Sheet4!$K255:$P255)</f>
        <v>0.37801000000000001</v>
      </c>
    </row>
    <row r="256" spans="1:17" ht="12" customHeight="1" x14ac:dyDescent="0.25">
      <c r="A256" s="8" t="s">
        <v>163</v>
      </c>
      <c r="B256" s="1" t="s">
        <v>133</v>
      </c>
      <c r="C256" s="1" t="str">
        <f>Sheet4!$D256&amp;","&amp;Sheet4!$E256</f>
        <v>344F077B,Ph3</v>
      </c>
      <c r="D256" s="1" t="s">
        <v>141</v>
      </c>
      <c r="E256" s="1" t="s">
        <v>78</v>
      </c>
      <c r="F256" s="1">
        <v>95</v>
      </c>
      <c r="G256" s="1">
        <v>20</v>
      </c>
      <c r="H256" s="1">
        <v>10</v>
      </c>
      <c r="I256" s="1">
        <v>13.17</v>
      </c>
      <c r="J256" s="11">
        <f>Table1[[#This Row],[Sam]]/6</f>
        <v>2.1949999999999998</v>
      </c>
      <c r="K256" s="13">
        <f t="shared" si="59"/>
        <v>0.36874000000000001</v>
      </c>
      <c r="L256" s="13"/>
      <c r="M256" s="13">
        <f t="shared" si="60"/>
        <v>9.2699999999999987E-3</v>
      </c>
      <c r="N256" s="13"/>
      <c r="O256" s="13"/>
      <c r="P256" s="13"/>
      <c r="Q256" s="14">
        <f>SUM(Sheet4!$K256:$P256)</f>
        <v>0.37801000000000001</v>
      </c>
    </row>
    <row r="257" spans="1:17" ht="12" customHeight="1" x14ac:dyDescent="0.25">
      <c r="A257" s="8" t="s">
        <v>163</v>
      </c>
      <c r="B257" s="1" t="s">
        <v>133</v>
      </c>
      <c r="C257" s="1" t="str">
        <f>Sheet4!$D257&amp;","&amp;Sheet4!$E257</f>
        <v>344F077C,Ph1</v>
      </c>
      <c r="D257" s="1" t="s">
        <v>142</v>
      </c>
      <c r="E257" s="1" t="s">
        <v>8</v>
      </c>
      <c r="F257" s="1">
        <v>135</v>
      </c>
      <c r="G257" s="1">
        <v>77</v>
      </c>
      <c r="H257" s="1">
        <v>70</v>
      </c>
      <c r="I257" s="1">
        <v>13.17</v>
      </c>
      <c r="J257" s="11">
        <f>Table1[[#This Row],[Sam]]/6</f>
        <v>2.1949999999999998</v>
      </c>
      <c r="K257" s="13">
        <f t="shared" si="59"/>
        <v>0.36874000000000001</v>
      </c>
      <c r="L257" s="13"/>
      <c r="M257" s="13">
        <f t="shared" si="60"/>
        <v>9.2699999999999987E-3</v>
      </c>
      <c r="N257" s="13"/>
      <c r="O257" s="13"/>
      <c r="P257" s="13"/>
      <c r="Q257" s="14">
        <f>SUM(Sheet4!$K257:$P257)</f>
        <v>0.37801000000000001</v>
      </c>
    </row>
    <row r="258" spans="1:17" ht="12" customHeight="1" x14ac:dyDescent="0.25">
      <c r="A258" s="8" t="s">
        <v>163</v>
      </c>
      <c r="B258" s="1" t="s">
        <v>133</v>
      </c>
      <c r="C258" s="1" t="str">
        <f>Sheet4!$D258&amp;","&amp;Sheet4!$E258</f>
        <v>344F077C,Ph2</v>
      </c>
      <c r="D258" s="1" t="s">
        <v>142</v>
      </c>
      <c r="E258" s="1" t="s">
        <v>9</v>
      </c>
      <c r="F258" s="1">
        <v>120</v>
      </c>
      <c r="G258" s="1">
        <v>60</v>
      </c>
      <c r="H258" s="1">
        <v>35</v>
      </c>
      <c r="I258" s="1">
        <v>13.17</v>
      </c>
      <c r="J258" s="11">
        <f>Table1[[#This Row],[Sam]]/6</f>
        <v>2.1949999999999998</v>
      </c>
      <c r="K258" s="13">
        <f t="shared" si="59"/>
        <v>0.36874000000000001</v>
      </c>
      <c r="L258" s="13"/>
      <c r="M258" s="13">
        <f t="shared" si="60"/>
        <v>9.2699999999999987E-3</v>
      </c>
      <c r="N258" s="13"/>
      <c r="O258" s="13"/>
      <c r="P258" s="13"/>
      <c r="Q258" s="14">
        <f>SUM(Sheet4!$K258:$P258)</f>
        <v>0.37801000000000001</v>
      </c>
    </row>
    <row r="259" spans="1:17" ht="12" customHeight="1" x14ac:dyDescent="0.25">
      <c r="A259" s="8" t="s">
        <v>163</v>
      </c>
      <c r="B259" s="1" t="s">
        <v>133</v>
      </c>
      <c r="C259" s="1" t="str">
        <f>Sheet4!$D259&amp;","&amp;Sheet4!$E259</f>
        <v>344F077C,Ph3</v>
      </c>
      <c r="D259" s="1" t="s">
        <v>142</v>
      </c>
      <c r="E259" s="1" t="s">
        <v>78</v>
      </c>
      <c r="F259" s="1">
        <v>95</v>
      </c>
      <c r="G259" s="1">
        <v>20</v>
      </c>
      <c r="H259" s="1">
        <v>10</v>
      </c>
      <c r="I259" s="1">
        <v>13.17</v>
      </c>
      <c r="J259" s="11">
        <f>Table1[[#This Row],[Sam]]/6</f>
        <v>2.1949999999999998</v>
      </c>
      <c r="K259" s="13">
        <f t="shared" si="59"/>
        <v>0.36874000000000001</v>
      </c>
      <c r="L259" s="13"/>
      <c r="M259" s="13">
        <f t="shared" si="60"/>
        <v>9.2699999999999987E-3</v>
      </c>
      <c r="N259" s="13"/>
      <c r="O259" s="13"/>
      <c r="P259" s="13"/>
      <c r="Q259" s="14">
        <f>SUM(Sheet4!$K259:$P259)</f>
        <v>0.37801000000000001</v>
      </c>
    </row>
    <row r="260" spans="1:17" ht="12" customHeight="1" x14ac:dyDescent="0.25">
      <c r="A260" s="8" t="s">
        <v>164</v>
      </c>
      <c r="B260" s="1" t="s">
        <v>133</v>
      </c>
      <c r="C260" s="1" t="str">
        <f>Sheet4!$D260&amp;","&amp;Sheet4!$E260</f>
        <v>344F079B,Ph1</v>
      </c>
      <c r="D260" s="1" t="s">
        <v>143</v>
      </c>
      <c r="E260" s="1" t="s">
        <v>8</v>
      </c>
      <c r="F260" s="1">
        <v>135</v>
      </c>
      <c r="G260" s="1">
        <v>77</v>
      </c>
      <c r="H260" s="1">
        <v>70</v>
      </c>
      <c r="I260" s="1">
        <v>22.7</v>
      </c>
      <c r="J260" s="11">
        <f>Table1[[#This Row],[Sam]]/6</f>
        <v>3.7833333333333332</v>
      </c>
      <c r="K260" s="13">
        <f>0.605*1.04</f>
        <v>0.62919999999999998</v>
      </c>
      <c r="L260" s="13">
        <v>0</v>
      </c>
      <c r="M260" s="13">
        <f>0.132*1.04</f>
        <v>0.13728000000000001</v>
      </c>
      <c r="N260" s="13"/>
      <c r="O260" s="13"/>
      <c r="P260" s="13"/>
      <c r="Q260" s="14">
        <f>SUM(Sheet4!$K260:$P260)</f>
        <v>0.76648000000000005</v>
      </c>
    </row>
    <row r="261" spans="1:17" ht="12" customHeight="1" x14ac:dyDescent="0.25">
      <c r="A261" s="8" t="s">
        <v>164</v>
      </c>
      <c r="B261" s="1" t="s">
        <v>133</v>
      </c>
      <c r="C261" s="1" t="str">
        <f>Sheet4!$D261&amp;","&amp;Sheet4!$E261</f>
        <v>344F079B,Ph2</v>
      </c>
      <c r="D261" s="1" t="s">
        <v>143</v>
      </c>
      <c r="E261" s="1" t="s">
        <v>9</v>
      </c>
      <c r="F261" s="1">
        <v>120</v>
      </c>
      <c r="G261" s="1">
        <v>60</v>
      </c>
      <c r="H261" s="1">
        <v>35</v>
      </c>
      <c r="I261" s="1">
        <v>22.7</v>
      </c>
      <c r="J261" s="11">
        <f>Table1[[#This Row],[Sam]]/6</f>
        <v>3.7833333333333332</v>
      </c>
      <c r="K261" s="13">
        <f>0.605*1.04</f>
        <v>0.62919999999999998</v>
      </c>
      <c r="L261" s="13">
        <v>0</v>
      </c>
      <c r="M261" s="13">
        <f>0.132*1.04</f>
        <v>0.13728000000000001</v>
      </c>
      <c r="N261" s="13"/>
      <c r="O261" s="13"/>
      <c r="P261" s="13"/>
      <c r="Q261" s="14">
        <f>SUM(Sheet4!$K261:$P261)</f>
        <v>0.76648000000000005</v>
      </c>
    </row>
    <row r="262" spans="1:17" ht="12" customHeight="1" x14ac:dyDescent="0.25">
      <c r="A262" s="8" t="s">
        <v>164</v>
      </c>
      <c r="B262" s="1" t="s">
        <v>133</v>
      </c>
      <c r="C262" s="1" t="str">
        <f>Sheet4!$D262&amp;","&amp;Sheet4!$E262</f>
        <v>344F079B,Ph3</v>
      </c>
      <c r="D262" s="1" t="s">
        <v>143</v>
      </c>
      <c r="E262" s="1" t="s">
        <v>78</v>
      </c>
      <c r="F262" s="1">
        <v>95</v>
      </c>
      <c r="G262" s="1">
        <v>20</v>
      </c>
      <c r="H262" s="1">
        <v>10</v>
      </c>
      <c r="I262" s="1">
        <v>22.7</v>
      </c>
      <c r="J262" s="11">
        <f>Table1[[#This Row],[Sam]]/6</f>
        <v>3.7833333333333332</v>
      </c>
      <c r="K262" s="13">
        <f>0.605*1.04</f>
        <v>0.62919999999999998</v>
      </c>
      <c r="L262" s="13">
        <v>0</v>
      </c>
      <c r="M262" s="13">
        <f>0.132*1.04</f>
        <v>0.13728000000000001</v>
      </c>
      <c r="N262" s="13"/>
      <c r="O262" s="13"/>
      <c r="P262" s="13"/>
      <c r="Q262" s="14">
        <f>SUM(Sheet4!$K262:$P262)</f>
        <v>0.76648000000000005</v>
      </c>
    </row>
    <row r="263" spans="1:17" ht="12" customHeight="1" x14ac:dyDescent="0.25">
      <c r="A263" s="8" t="s">
        <v>47</v>
      </c>
      <c r="B263" s="1" t="s">
        <v>133</v>
      </c>
      <c r="C263" s="1" t="str">
        <f>Sheet4!$D263&amp;","&amp;Sheet4!$E263</f>
        <v>344F080B,Ph1</v>
      </c>
      <c r="D263" s="1" t="s">
        <v>144</v>
      </c>
      <c r="E263" s="1" t="s">
        <v>8</v>
      </c>
      <c r="F263" s="1">
        <v>135</v>
      </c>
      <c r="G263" s="1">
        <v>77</v>
      </c>
      <c r="H263" s="1">
        <v>70</v>
      </c>
      <c r="I263" s="1">
        <v>35.9</v>
      </c>
      <c r="J263" s="11">
        <f>Table1[[#This Row],[Sam]]/6</f>
        <v>5.9833333333333334</v>
      </c>
      <c r="K263" s="13">
        <f t="shared" ref="K263:K268" si="61">0.763*1.04</f>
        <v>0.79352</v>
      </c>
      <c r="L263" s="13">
        <v>0</v>
      </c>
      <c r="M263" s="13">
        <f t="shared" ref="M263:M268" si="62">0.115*1.04</f>
        <v>0.11960000000000001</v>
      </c>
      <c r="N263" s="13"/>
      <c r="O263" s="13">
        <f t="shared" ref="O263:O268" si="63">0.017*1.04</f>
        <v>1.7680000000000001E-2</v>
      </c>
      <c r="P263" s="13">
        <f t="shared" ref="P263:P268" si="64">0.078*1.04</f>
        <v>8.1119999999999998E-2</v>
      </c>
      <c r="Q263" s="14">
        <f>SUM(Sheet4!$K263:$P263)</f>
        <v>1.0119200000000002</v>
      </c>
    </row>
    <row r="264" spans="1:17" ht="12" customHeight="1" x14ac:dyDescent="0.25">
      <c r="A264" s="8" t="s">
        <v>47</v>
      </c>
      <c r="B264" s="1" t="s">
        <v>133</v>
      </c>
      <c r="C264" s="1" t="str">
        <f>Sheet4!$D264&amp;","&amp;Sheet4!$E264</f>
        <v>344F080B,Ph2</v>
      </c>
      <c r="D264" s="1" t="s">
        <v>144</v>
      </c>
      <c r="E264" s="1" t="s">
        <v>9</v>
      </c>
      <c r="F264" s="1">
        <v>120</v>
      </c>
      <c r="G264" s="1">
        <v>60</v>
      </c>
      <c r="H264" s="1">
        <v>35</v>
      </c>
      <c r="I264" s="1">
        <v>35.9</v>
      </c>
      <c r="J264" s="11">
        <f>Table1[[#This Row],[Sam]]/6</f>
        <v>5.9833333333333334</v>
      </c>
      <c r="K264" s="13">
        <f t="shared" si="61"/>
        <v>0.79352</v>
      </c>
      <c r="L264" s="13">
        <v>0</v>
      </c>
      <c r="M264" s="13">
        <f t="shared" si="62"/>
        <v>0.11960000000000001</v>
      </c>
      <c r="N264" s="13"/>
      <c r="O264" s="13">
        <f t="shared" si="63"/>
        <v>1.7680000000000001E-2</v>
      </c>
      <c r="P264" s="13">
        <f t="shared" si="64"/>
        <v>8.1119999999999998E-2</v>
      </c>
      <c r="Q264" s="14">
        <f>SUM(Sheet4!$K264:$P264)</f>
        <v>1.0119200000000002</v>
      </c>
    </row>
    <row r="265" spans="1:17" ht="12" customHeight="1" x14ac:dyDescent="0.25">
      <c r="A265" s="8" t="s">
        <v>47</v>
      </c>
      <c r="B265" s="1" t="s">
        <v>133</v>
      </c>
      <c r="C265" s="1" t="str">
        <f>Sheet4!$D265&amp;","&amp;Sheet4!$E265</f>
        <v>344F080B,Ph3</v>
      </c>
      <c r="D265" s="1" t="s">
        <v>144</v>
      </c>
      <c r="E265" s="1" t="s">
        <v>78</v>
      </c>
      <c r="F265" s="1">
        <v>95</v>
      </c>
      <c r="G265" s="1">
        <v>20</v>
      </c>
      <c r="H265" s="1">
        <v>10</v>
      </c>
      <c r="I265" s="1">
        <v>35.9</v>
      </c>
      <c r="J265" s="11">
        <f>Table1[[#This Row],[Sam]]/6</f>
        <v>5.9833333333333334</v>
      </c>
      <c r="K265" s="13">
        <f t="shared" si="61"/>
        <v>0.79352</v>
      </c>
      <c r="L265" s="13">
        <v>0</v>
      </c>
      <c r="M265" s="13">
        <f t="shared" si="62"/>
        <v>0.11960000000000001</v>
      </c>
      <c r="N265" s="13"/>
      <c r="O265" s="13">
        <f t="shared" si="63"/>
        <v>1.7680000000000001E-2</v>
      </c>
      <c r="P265" s="13">
        <f t="shared" si="64"/>
        <v>8.1119999999999998E-2</v>
      </c>
      <c r="Q265" s="14">
        <f>SUM(Sheet4!$K265:$P265)</f>
        <v>1.0119200000000002</v>
      </c>
    </row>
    <row r="266" spans="1:17" ht="12" customHeight="1" x14ac:dyDescent="0.25">
      <c r="A266" s="8" t="s">
        <v>47</v>
      </c>
      <c r="B266" s="1" t="s">
        <v>133</v>
      </c>
      <c r="C266" s="1" t="str">
        <f>Sheet4!$D266&amp;","&amp;Sheet4!$E266</f>
        <v>344F080D,Ph1</v>
      </c>
      <c r="D266" s="18" t="s">
        <v>233</v>
      </c>
      <c r="E266" s="1" t="s">
        <v>8</v>
      </c>
      <c r="F266" s="1">
        <v>135</v>
      </c>
      <c r="G266" s="1">
        <v>77</v>
      </c>
      <c r="H266" s="1">
        <v>70</v>
      </c>
      <c r="I266" s="1">
        <v>35.9</v>
      </c>
      <c r="J266" s="11">
        <f>Table1[[#This Row],[Sam]]/6</f>
        <v>5.9833333333333334</v>
      </c>
      <c r="K266" s="13">
        <f t="shared" si="61"/>
        <v>0.79352</v>
      </c>
      <c r="L266" s="13">
        <v>0</v>
      </c>
      <c r="M266" s="13">
        <f t="shared" si="62"/>
        <v>0.11960000000000001</v>
      </c>
      <c r="N266" s="13"/>
      <c r="O266" s="13">
        <f t="shared" si="63"/>
        <v>1.7680000000000001E-2</v>
      </c>
      <c r="P266" s="13">
        <f t="shared" si="64"/>
        <v>8.1119999999999998E-2</v>
      </c>
      <c r="Q266" s="14">
        <f>SUM(Sheet4!$K266:$P266)</f>
        <v>1.0119200000000002</v>
      </c>
    </row>
    <row r="267" spans="1:17" ht="12" customHeight="1" x14ac:dyDescent="0.25">
      <c r="A267" s="8" t="s">
        <v>47</v>
      </c>
      <c r="B267" s="1" t="s">
        <v>133</v>
      </c>
      <c r="C267" s="1" t="str">
        <f>Sheet4!$D267&amp;","&amp;Sheet4!$E267</f>
        <v>344F080D,Ph2</v>
      </c>
      <c r="D267" s="18" t="s">
        <v>233</v>
      </c>
      <c r="E267" s="1" t="s">
        <v>9</v>
      </c>
      <c r="F267" s="1">
        <v>120</v>
      </c>
      <c r="G267" s="1">
        <v>60</v>
      </c>
      <c r="H267" s="1">
        <v>35</v>
      </c>
      <c r="I267" s="1">
        <v>35.9</v>
      </c>
      <c r="J267" s="11">
        <f>Table1[[#This Row],[Sam]]/6</f>
        <v>5.9833333333333334</v>
      </c>
      <c r="K267" s="13">
        <f t="shared" si="61"/>
        <v>0.79352</v>
      </c>
      <c r="L267" s="13">
        <v>0</v>
      </c>
      <c r="M267" s="13">
        <f t="shared" si="62"/>
        <v>0.11960000000000001</v>
      </c>
      <c r="N267" s="13"/>
      <c r="O267" s="13">
        <f t="shared" si="63"/>
        <v>1.7680000000000001E-2</v>
      </c>
      <c r="P267" s="13">
        <f t="shared" si="64"/>
        <v>8.1119999999999998E-2</v>
      </c>
      <c r="Q267" s="14">
        <f>SUM(Sheet4!$K267:$P267)</f>
        <v>1.0119200000000002</v>
      </c>
    </row>
    <row r="268" spans="1:17" x14ac:dyDescent="0.25">
      <c r="A268" s="8" t="s">
        <v>47</v>
      </c>
      <c r="B268" s="1" t="s">
        <v>133</v>
      </c>
      <c r="C268" s="1" t="str">
        <f>Sheet4!$D268&amp;","&amp;Sheet4!$E268</f>
        <v>344F080D,Ph3</v>
      </c>
      <c r="D268" s="18" t="s">
        <v>233</v>
      </c>
      <c r="E268" s="1" t="s">
        <v>78</v>
      </c>
      <c r="F268" s="1">
        <v>95</v>
      </c>
      <c r="G268" s="1">
        <v>20</v>
      </c>
      <c r="H268" s="1">
        <v>10</v>
      </c>
      <c r="I268" s="1">
        <v>35.9</v>
      </c>
      <c r="J268" s="11">
        <f>Table1[[#This Row],[Sam]]/6</f>
        <v>5.9833333333333334</v>
      </c>
      <c r="K268" s="13">
        <f t="shared" si="61"/>
        <v>0.79352</v>
      </c>
      <c r="L268" s="13">
        <v>0</v>
      </c>
      <c r="M268" s="13">
        <f t="shared" si="62"/>
        <v>0.11960000000000001</v>
      </c>
      <c r="N268" s="13"/>
      <c r="O268" s="13">
        <f t="shared" si="63"/>
        <v>1.7680000000000001E-2</v>
      </c>
      <c r="P268" s="13">
        <f t="shared" si="64"/>
        <v>8.1119999999999998E-2</v>
      </c>
      <c r="Q268" s="14">
        <f>SUM(Sheet4!$K268:$P268)</f>
        <v>1.0119200000000002</v>
      </c>
    </row>
    <row r="269" spans="1:17" ht="9.75" customHeight="1" x14ac:dyDescent="0.25">
      <c r="A269" s="8" t="s">
        <v>165</v>
      </c>
      <c r="B269" s="1" t="s">
        <v>133</v>
      </c>
      <c r="C269" s="1" t="str">
        <f>Sheet4!$D269&amp;","&amp;Sheet4!$E269</f>
        <v>344F081B,Ph1</v>
      </c>
      <c r="D269" s="1" t="s">
        <v>145</v>
      </c>
      <c r="E269" s="1" t="s">
        <v>8</v>
      </c>
      <c r="F269" s="1">
        <v>135</v>
      </c>
      <c r="G269" s="1">
        <v>77</v>
      </c>
      <c r="H269" s="1">
        <v>70</v>
      </c>
      <c r="I269" s="1">
        <v>31.65</v>
      </c>
      <c r="J269" s="11">
        <f>Table1[[#This Row],[Sam]]/6</f>
        <v>5.2749999999999995</v>
      </c>
      <c r="K269" s="13">
        <f>0.782*1.04</f>
        <v>0.81328</v>
      </c>
      <c r="L269" s="13">
        <v>0</v>
      </c>
      <c r="M269" s="13">
        <f>0.141*1.04</f>
        <v>0.14663999999999999</v>
      </c>
      <c r="N269" s="13"/>
      <c r="O269" s="13">
        <f>0.009*1.04</f>
        <v>9.3600000000000003E-3</v>
      </c>
      <c r="P269" s="13">
        <f>0.074*1.04</f>
        <v>7.6960000000000001E-2</v>
      </c>
      <c r="Q269" s="14">
        <f>SUM(Sheet4!$K269:$P269)</f>
        <v>1.0462400000000001</v>
      </c>
    </row>
    <row r="270" spans="1:17" x14ac:dyDescent="0.25">
      <c r="A270" s="8" t="s">
        <v>165</v>
      </c>
      <c r="B270" s="1" t="s">
        <v>133</v>
      </c>
      <c r="C270" s="1" t="str">
        <f>Sheet4!$D270&amp;","&amp;Sheet4!$E270</f>
        <v>344F081B,Ph2</v>
      </c>
      <c r="D270" s="1" t="s">
        <v>145</v>
      </c>
      <c r="E270" s="1" t="s">
        <v>9</v>
      </c>
      <c r="F270" s="1">
        <v>120</v>
      </c>
      <c r="G270" s="1">
        <v>60</v>
      </c>
      <c r="H270" s="1">
        <v>35</v>
      </c>
      <c r="I270" s="1">
        <v>31.65</v>
      </c>
      <c r="J270" s="11">
        <f>Table1[[#This Row],[Sam]]/6</f>
        <v>5.2749999999999995</v>
      </c>
      <c r="K270" s="13">
        <f>0.782*1.04</f>
        <v>0.81328</v>
      </c>
      <c r="L270" s="13">
        <v>0</v>
      </c>
      <c r="M270" s="13">
        <f>0.141*1.04</f>
        <v>0.14663999999999999</v>
      </c>
      <c r="N270" s="13"/>
      <c r="O270" s="13">
        <f>0.009*1.04</f>
        <v>9.3600000000000003E-3</v>
      </c>
      <c r="P270" s="13">
        <f>0.074*1.04</f>
        <v>7.6960000000000001E-2</v>
      </c>
      <c r="Q270" s="14">
        <f>SUM(Sheet4!$K270:$P270)</f>
        <v>1.0462400000000001</v>
      </c>
    </row>
    <row r="271" spans="1:17" x14ac:dyDescent="0.25">
      <c r="A271" s="8" t="s">
        <v>165</v>
      </c>
      <c r="B271" s="1" t="s">
        <v>133</v>
      </c>
      <c r="C271" s="1" t="str">
        <f>Sheet4!$D271&amp;","&amp;Sheet4!$E271</f>
        <v>344F081B,Ph3</v>
      </c>
      <c r="D271" s="1" t="s">
        <v>145</v>
      </c>
      <c r="E271" s="1" t="s">
        <v>78</v>
      </c>
      <c r="F271" s="1">
        <v>95</v>
      </c>
      <c r="G271" s="1">
        <v>30</v>
      </c>
      <c r="H271" s="1">
        <v>10</v>
      </c>
      <c r="I271" s="1">
        <v>31.65</v>
      </c>
      <c r="J271" s="11">
        <f>Table1[[#This Row],[Sam]]/6</f>
        <v>5.2749999999999995</v>
      </c>
      <c r="K271" s="13">
        <f>0.782*1.04</f>
        <v>0.81328</v>
      </c>
      <c r="L271" s="13">
        <v>0</v>
      </c>
      <c r="M271" s="13">
        <f>0.141*1.04</f>
        <v>0.14663999999999999</v>
      </c>
      <c r="N271" s="13"/>
      <c r="O271" s="13">
        <f>0.009*1.04</f>
        <v>9.3600000000000003E-3</v>
      </c>
      <c r="P271" s="13">
        <f>0.074*1.04</f>
        <v>7.6960000000000001E-2</v>
      </c>
      <c r="Q271" s="14">
        <f>SUM(Sheet4!$K271:$P271)</f>
        <v>1.0462400000000001</v>
      </c>
    </row>
    <row r="272" spans="1:17" x14ac:dyDescent="0.25">
      <c r="A272" s="8" t="s">
        <v>166</v>
      </c>
      <c r="B272" s="1" t="s">
        <v>133</v>
      </c>
      <c r="C272" s="1" t="str">
        <f>Sheet4!$D272&amp;","&amp;Sheet4!$E272</f>
        <v>344F082B,Ph1</v>
      </c>
      <c r="D272" s="1" t="s">
        <v>146</v>
      </c>
      <c r="E272" s="1" t="s">
        <v>8</v>
      </c>
      <c r="F272" s="1">
        <v>135</v>
      </c>
      <c r="G272" s="1">
        <v>77</v>
      </c>
      <c r="H272" s="1">
        <v>70</v>
      </c>
      <c r="I272" s="1">
        <v>36.299999999999997</v>
      </c>
      <c r="J272" s="11">
        <f>Table1[[#This Row],[Sam]]/6</f>
        <v>6.05</v>
      </c>
      <c r="K272" s="13">
        <f t="shared" ref="K272:K277" si="65">0.664*1.04</f>
        <v>0.69056000000000006</v>
      </c>
      <c r="L272" s="13">
        <v>0</v>
      </c>
      <c r="M272" s="13">
        <f t="shared" ref="M272:M277" si="66">0.196*1.04</f>
        <v>0.20384000000000002</v>
      </c>
      <c r="N272" s="13"/>
      <c r="O272" s="13">
        <f t="shared" ref="O272:O277" si="67">0.05*1.04</f>
        <v>5.2000000000000005E-2</v>
      </c>
      <c r="P272" s="13"/>
      <c r="Q272" s="14">
        <f>SUM(Sheet4!$K272:$P272)</f>
        <v>0.94640000000000013</v>
      </c>
    </row>
    <row r="273" spans="1:17" x14ac:dyDescent="0.25">
      <c r="A273" s="8" t="s">
        <v>166</v>
      </c>
      <c r="B273" s="1" t="s">
        <v>133</v>
      </c>
      <c r="C273" s="1" t="str">
        <f>Sheet4!$D273&amp;","&amp;Sheet4!$E273</f>
        <v>344F082B,Ph2</v>
      </c>
      <c r="D273" s="1" t="s">
        <v>146</v>
      </c>
      <c r="E273" s="1" t="s">
        <v>9</v>
      </c>
      <c r="F273" s="1">
        <v>120</v>
      </c>
      <c r="G273" s="1">
        <v>60</v>
      </c>
      <c r="H273" s="1">
        <v>35</v>
      </c>
      <c r="I273" s="1">
        <v>36.299999999999997</v>
      </c>
      <c r="J273" s="11">
        <f>Table1[[#This Row],[Sam]]/6</f>
        <v>6.05</v>
      </c>
      <c r="K273" s="13">
        <f t="shared" si="65"/>
        <v>0.69056000000000006</v>
      </c>
      <c r="L273" s="13">
        <v>0</v>
      </c>
      <c r="M273" s="13">
        <f t="shared" si="66"/>
        <v>0.20384000000000002</v>
      </c>
      <c r="N273" s="13"/>
      <c r="O273" s="13">
        <f t="shared" si="67"/>
        <v>5.2000000000000005E-2</v>
      </c>
      <c r="P273" s="13"/>
      <c r="Q273" s="14">
        <f>SUM(Sheet4!$K273:$P273)</f>
        <v>0.94640000000000013</v>
      </c>
    </row>
    <row r="274" spans="1:17" x14ac:dyDescent="0.25">
      <c r="A274" s="8" t="s">
        <v>166</v>
      </c>
      <c r="B274" s="1" t="s">
        <v>133</v>
      </c>
      <c r="C274" s="1" t="str">
        <f>Sheet4!$D274&amp;","&amp;Sheet4!$E274</f>
        <v>344F082B,Ph3</v>
      </c>
      <c r="D274" s="1" t="s">
        <v>146</v>
      </c>
      <c r="E274" s="1" t="s">
        <v>78</v>
      </c>
      <c r="F274" s="1">
        <v>95</v>
      </c>
      <c r="G274" s="1">
        <v>20</v>
      </c>
      <c r="H274" s="1">
        <v>10</v>
      </c>
      <c r="I274" s="1">
        <v>36.299999999999997</v>
      </c>
      <c r="J274" s="11">
        <f>Table1[[#This Row],[Sam]]/6</f>
        <v>6.05</v>
      </c>
      <c r="K274" s="13">
        <f t="shared" si="65"/>
        <v>0.69056000000000006</v>
      </c>
      <c r="L274" s="13">
        <v>0</v>
      </c>
      <c r="M274" s="13">
        <f t="shared" si="66"/>
        <v>0.20384000000000002</v>
      </c>
      <c r="N274" s="13"/>
      <c r="O274" s="13">
        <f t="shared" si="67"/>
        <v>5.2000000000000005E-2</v>
      </c>
      <c r="P274" s="13"/>
      <c r="Q274" s="14">
        <f>SUM(Sheet4!$K274:$P274)</f>
        <v>0.94640000000000013</v>
      </c>
    </row>
    <row r="275" spans="1:17" x14ac:dyDescent="0.25">
      <c r="A275" s="8" t="s">
        <v>166</v>
      </c>
      <c r="B275" s="1" t="s">
        <v>133</v>
      </c>
      <c r="C275" s="1" t="str">
        <f>Sheet4!$D275&amp;","&amp;Sheet4!$E275</f>
        <v>344F082C,Ph1</v>
      </c>
      <c r="D275" s="1" t="s">
        <v>147</v>
      </c>
      <c r="E275" s="1" t="s">
        <v>8</v>
      </c>
      <c r="F275" s="1">
        <v>135</v>
      </c>
      <c r="G275" s="1">
        <v>77</v>
      </c>
      <c r="H275" s="1">
        <v>70</v>
      </c>
      <c r="I275" s="1">
        <v>36.299999999999997</v>
      </c>
      <c r="J275" s="11">
        <f>Table1[[#This Row],[Sam]]/6</f>
        <v>6.05</v>
      </c>
      <c r="K275" s="13">
        <f t="shared" si="65"/>
        <v>0.69056000000000006</v>
      </c>
      <c r="L275" s="13">
        <v>0</v>
      </c>
      <c r="M275" s="13">
        <f t="shared" si="66"/>
        <v>0.20384000000000002</v>
      </c>
      <c r="N275" s="13"/>
      <c r="O275" s="13">
        <f t="shared" si="67"/>
        <v>5.2000000000000005E-2</v>
      </c>
      <c r="P275" s="13"/>
      <c r="Q275" s="14">
        <f>SUM(Sheet4!$K275:$P275)</f>
        <v>0.94640000000000013</v>
      </c>
    </row>
    <row r="276" spans="1:17" x14ac:dyDescent="0.25">
      <c r="A276" s="8" t="s">
        <v>166</v>
      </c>
      <c r="B276" s="1" t="s">
        <v>133</v>
      </c>
      <c r="C276" s="1" t="str">
        <f>Sheet4!$D276&amp;","&amp;Sheet4!$E276</f>
        <v>344F082C,Ph2</v>
      </c>
      <c r="D276" s="1" t="s">
        <v>147</v>
      </c>
      <c r="E276" s="1" t="s">
        <v>9</v>
      </c>
      <c r="F276" s="1">
        <v>120</v>
      </c>
      <c r="G276" s="1">
        <v>60</v>
      </c>
      <c r="H276" s="1">
        <v>35</v>
      </c>
      <c r="I276" s="1">
        <v>36.299999999999997</v>
      </c>
      <c r="J276" s="11">
        <f>Table1[[#This Row],[Sam]]/6</f>
        <v>6.05</v>
      </c>
      <c r="K276" s="13">
        <f t="shared" si="65"/>
        <v>0.69056000000000006</v>
      </c>
      <c r="L276" s="13">
        <v>0</v>
      </c>
      <c r="M276" s="13">
        <f t="shared" si="66"/>
        <v>0.20384000000000002</v>
      </c>
      <c r="N276" s="13"/>
      <c r="O276" s="13">
        <f t="shared" si="67"/>
        <v>5.2000000000000005E-2</v>
      </c>
      <c r="P276" s="13"/>
      <c r="Q276" s="14">
        <f>SUM(Sheet4!$K276:$P276)</f>
        <v>0.94640000000000013</v>
      </c>
    </row>
    <row r="277" spans="1:17" x14ac:dyDescent="0.25">
      <c r="A277" s="8" t="s">
        <v>166</v>
      </c>
      <c r="B277" s="1" t="s">
        <v>133</v>
      </c>
      <c r="C277" s="1" t="str">
        <f>Sheet4!$D277&amp;","&amp;Sheet4!$E277</f>
        <v>344F082C,Ph3</v>
      </c>
      <c r="D277" s="1" t="s">
        <v>147</v>
      </c>
      <c r="E277" s="1" t="s">
        <v>78</v>
      </c>
      <c r="F277" s="1">
        <v>95</v>
      </c>
      <c r="G277" s="1">
        <v>20</v>
      </c>
      <c r="H277" s="1">
        <v>10</v>
      </c>
      <c r="I277" s="1">
        <v>36.299999999999997</v>
      </c>
      <c r="J277" s="11">
        <f>Table1[[#This Row],[Sam]]/6</f>
        <v>6.05</v>
      </c>
      <c r="K277" s="13">
        <f t="shared" si="65"/>
        <v>0.69056000000000006</v>
      </c>
      <c r="L277" s="13">
        <v>0</v>
      </c>
      <c r="M277" s="13">
        <f t="shared" si="66"/>
        <v>0.20384000000000002</v>
      </c>
      <c r="N277" s="13"/>
      <c r="O277" s="13">
        <f t="shared" si="67"/>
        <v>5.2000000000000005E-2</v>
      </c>
      <c r="P277" s="13"/>
      <c r="Q277" s="14">
        <f>SUM(Sheet4!$K277:$P277)</f>
        <v>0.94640000000000013</v>
      </c>
    </row>
    <row r="278" spans="1:17" x14ac:dyDescent="0.25">
      <c r="A278" s="8" t="s">
        <v>114</v>
      </c>
      <c r="B278" s="1" t="s">
        <v>133</v>
      </c>
      <c r="C278" s="1" t="str">
        <f>Sheet4!$D278&amp;","&amp;Sheet4!$E278</f>
        <v>344F083B,Ph1</v>
      </c>
      <c r="D278" s="1" t="s">
        <v>148</v>
      </c>
      <c r="E278" s="1" t="s">
        <v>8</v>
      </c>
      <c r="F278" s="1">
        <v>135</v>
      </c>
      <c r="G278" s="1">
        <v>77</v>
      </c>
      <c r="H278" s="1">
        <v>70</v>
      </c>
      <c r="I278" s="1">
        <v>27.08</v>
      </c>
      <c r="J278" s="11">
        <f>Table1[[#This Row],[Sam]]/6</f>
        <v>4.5133333333333328</v>
      </c>
      <c r="K278" s="13">
        <f t="shared" ref="K278" si="68">0.579*1.04</f>
        <v>0.60216000000000003</v>
      </c>
      <c r="L278" s="13">
        <v>0</v>
      </c>
      <c r="M278" s="13">
        <f t="shared" ref="M278" si="69">0.096*1.04</f>
        <v>9.9840000000000012E-2</v>
      </c>
      <c r="N278" s="13"/>
      <c r="O278" s="13">
        <f t="shared" ref="O278" si="70">0.02*1.04</f>
        <v>2.0800000000000003E-2</v>
      </c>
      <c r="P278" s="13"/>
      <c r="Q278" s="14">
        <f>SUM(Sheet4!$K278:$P278)</f>
        <v>0.72280000000000011</v>
      </c>
    </row>
    <row r="279" spans="1:17" x14ac:dyDescent="0.25">
      <c r="A279" s="8" t="s">
        <v>114</v>
      </c>
      <c r="B279" s="1" t="s">
        <v>133</v>
      </c>
      <c r="C279" s="1" t="str">
        <f>Sheet4!$D279&amp;","&amp;Sheet4!$E279</f>
        <v>344F083B,Ph2</v>
      </c>
      <c r="D279" s="1" t="s">
        <v>148</v>
      </c>
      <c r="E279" s="1" t="s">
        <v>9</v>
      </c>
      <c r="F279" s="1">
        <v>120</v>
      </c>
      <c r="G279" s="1">
        <v>60</v>
      </c>
      <c r="H279" s="1">
        <v>35</v>
      </c>
      <c r="I279" s="1">
        <v>27.08</v>
      </c>
      <c r="J279" s="11">
        <f>Table1[[#This Row],[Sam]]/6</f>
        <v>4.5133333333333328</v>
      </c>
      <c r="K279" s="13">
        <f t="shared" ref="K279:K280" si="71">0.579*1.04</f>
        <v>0.60216000000000003</v>
      </c>
      <c r="L279" s="13">
        <v>0</v>
      </c>
      <c r="M279" s="13">
        <f t="shared" ref="M279:M280" si="72">0.096*1.04</f>
        <v>9.9840000000000012E-2</v>
      </c>
      <c r="N279" s="13"/>
      <c r="O279" s="13">
        <f t="shared" ref="O279:O280" si="73">0.02*1.04</f>
        <v>2.0800000000000003E-2</v>
      </c>
      <c r="P279" s="13"/>
      <c r="Q279" s="14">
        <f>SUM(Sheet4!$K279:$P279)</f>
        <v>0.72280000000000011</v>
      </c>
    </row>
    <row r="280" spans="1:17" x14ac:dyDescent="0.25">
      <c r="A280" s="8" t="s">
        <v>114</v>
      </c>
      <c r="B280" s="1" t="s">
        <v>133</v>
      </c>
      <c r="C280" s="1" t="str">
        <f>Sheet4!$D280&amp;","&amp;Sheet4!$E280</f>
        <v>344F083B,Ph3</v>
      </c>
      <c r="D280" s="1" t="s">
        <v>148</v>
      </c>
      <c r="E280" s="1" t="s">
        <v>78</v>
      </c>
      <c r="F280" s="1">
        <v>95</v>
      </c>
      <c r="G280" s="1">
        <v>20</v>
      </c>
      <c r="H280" s="1">
        <v>10</v>
      </c>
      <c r="I280" s="1">
        <v>27.08</v>
      </c>
      <c r="J280" s="11">
        <f>Table1[[#This Row],[Sam]]/6</f>
        <v>4.5133333333333328</v>
      </c>
      <c r="K280" s="13">
        <f t="shared" si="71"/>
        <v>0.60216000000000003</v>
      </c>
      <c r="L280" s="13">
        <v>0</v>
      </c>
      <c r="M280" s="13">
        <f t="shared" si="72"/>
        <v>9.9840000000000012E-2</v>
      </c>
      <c r="N280" s="13"/>
      <c r="O280" s="13">
        <f t="shared" si="73"/>
        <v>2.0800000000000003E-2</v>
      </c>
      <c r="P280" s="13"/>
      <c r="Q280" s="14">
        <f>SUM(Sheet4!$K280:$P280)</f>
        <v>0.72280000000000011</v>
      </c>
    </row>
    <row r="281" spans="1:17" x14ac:dyDescent="0.25">
      <c r="A281" s="8" t="s">
        <v>167</v>
      </c>
      <c r="B281" s="1" t="s">
        <v>133</v>
      </c>
      <c r="C281" s="1" t="str">
        <f>Sheet4!$D281&amp;","&amp;Sheet4!$E281</f>
        <v>344F133B,Ph1</v>
      </c>
      <c r="D281" s="1" t="s">
        <v>149</v>
      </c>
      <c r="E281" s="1" t="s">
        <v>8</v>
      </c>
      <c r="F281" s="1">
        <v>135</v>
      </c>
      <c r="G281" s="1">
        <v>77</v>
      </c>
      <c r="H281" s="1">
        <v>70</v>
      </c>
      <c r="I281" s="1">
        <v>17.05</v>
      </c>
      <c r="J281" s="11">
        <f>Table1[[#This Row],[Sam]]/6</f>
        <v>2.8416666666666668</v>
      </c>
      <c r="K281" s="13">
        <f t="shared" ref="K281:K286" si="74">0.438*1.03</f>
        <v>0.45113999999999999</v>
      </c>
      <c r="L281" s="13"/>
      <c r="M281" s="13">
        <f t="shared" ref="M281:M286" si="75">0.068*1.07</f>
        <v>7.2760000000000005E-2</v>
      </c>
      <c r="N281" s="13"/>
      <c r="O281" s="13">
        <v>0</v>
      </c>
      <c r="P281" s="13"/>
      <c r="Q281" s="14">
        <f>SUM(Sheet4!$K281:$P281)</f>
        <v>0.52390000000000003</v>
      </c>
    </row>
    <row r="282" spans="1:17" x14ac:dyDescent="0.25">
      <c r="A282" s="8" t="s">
        <v>167</v>
      </c>
      <c r="B282" s="1" t="s">
        <v>133</v>
      </c>
      <c r="C282" s="1" t="str">
        <f>Sheet4!$D282&amp;","&amp;Sheet4!$E282</f>
        <v>344F133B,Ph2</v>
      </c>
      <c r="D282" s="1" t="s">
        <v>149</v>
      </c>
      <c r="E282" s="1" t="s">
        <v>9</v>
      </c>
      <c r="F282" s="1">
        <v>120</v>
      </c>
      <c r="G282" s="1">
        <v>60</v>
      </c>
      <c r="H282" s="1">
        <v>35</v>
      </c>
      <c r="I282" s="1">
        <v>17.05</v>
      </c>
      <c r="J282" s="11">
        <f>Table1[[#This Row],[Sam]]/6</f>
        <v>2.8416666666666668</v>
      </c>
      <c r="K282" s="13">
        <f t="shared" si="74"/>
        <v>0.45113999999999999</v>
      </c>
      <c r="L282" s="13"/>
      <c r="M282" s="13">
        <f t="shared" si="75"/>
        <v>7.2760000000000005E-2</v>
      </c>
      <c r="N282" s="13"/>
      <c r="O282" s="13">
        <v>0</v>
      </c>
      <c r="P282" s="13"/>
      <c r="Q282" s="14">
        <f>SUM(Sheet4!$K282:$P282)</f>
        <v>0.52390000000000003</v>
      </c>
    </row>
    <row r="283" spans="1:17" x14ac:dyDescent="0.25">
      <c r="A283" s="8" t="s">
        <v>167</v>
      </c>
      <c r="B283" s="1" t="s">
        <v>133</v>
      </c>
      <c r="C283" s="1" t="str">
        <f>Sheet4!$D283&amp;","&amp;Sheet4!$E283</f>
        <v>344F133B,Ph3</v>
      </c>
      <c r="D283" s="1" t="s">
        <v>149</v>
      </c>
      <c r="E283" s="1" t="s">
        <v>78</v>
      </c>
      <c r="F283" s="1">
        <v>95</v>
      </c>
      <c r="G283" s="1">
        <v>20</v>
      </c>
      <c r="H283" s="1">
        <v>10</v>
      </c>
      <c r="I283" s="1">
        <v>17.05</v>
      </c>
      <c r="J283" s="11">
        <f>Table1[[#This Row],[Sam]]/6</f>
        <v>2.8416666666666668</v>
      </c>
      <c r="K283" s="13">
        <f t="shared" si="74"/>
        <v>0.45113999999999999</v>
      </c>
      <c r="L283" s="13"/>
      <c r="M283" s="13">
        <f t="shared" si="75"/>
        <v>7.2760000000000005E-2</v>
      </c>
      <c r="N283" s="13"/>
      <c r="O283" s="13">
        <v>0</v>
      </c>
      <c r="P283" s="13"/>
      <c r="Q283" s="14">
        <f>SUM(Sheet4!$K283:$P283)</f>
        <v>0.52390000000000003</v>
      </c>
    </row>
    <row r="284" spans="1:17" x14ac:dyDescent="0.25">
      <c r="A284" s="8" t="s">
        <v>167</v>
      </c>
      <c r="B284" s="1" t="s">
        <v>133</v>
      </c>
      <c r="C284" s="1" t="str">
        <f>Sheet4!$D284&amp;","&amp;Sheet4!$E284</f>
        <v>344F133C,Ph1</v>
      </c>
      <c r="D284" s="1" t="s">
        <v>150</v>
      </c>
      <c r="E284" s="1" t="s">
        <v>8</v>
      </c>
      <c r="F284" s="1">
        <v>120</v>
      </c>
      <c r="G284" s="1">
        <v>77</v>
      </c>
      <c r="H284" s="1">
        <v>70</v>
      </c>
      <c r="I284" s="1">
        <v>17.05</v>
      </c>
      <c r="J284" s="11">
        <f>Table1[[#This Row],[Sam]]/6</f>
        <v>2.8416666666666668</v>
      </c>
      <c r="K284" s="13">
        <f t="shared" si="74"/>
        <v>0.45113999999999999</v>
      </c>
      <c r="L284" s="13"/>
      <c r="M284" s="13">
        <f t="shared" si="75"/>
        <v>7.2760000000000005E-2</v>
      </c>
      <c r="N284" s="13"/>
      <c r="O284" s="13">
        <v>0</v>
      </c>
      <c r="P284" s="13"/>
      <c r="Q284" s="14">
        <f>SUM(Sheet4!$K284:$P284)</f>
        <v>0.52390000000000003</v>
      </c>
    </row>
    <row r="285" spans="1:17" x14ac:dyDescent="0.25">
      <c r="A285" s="8" t="s">
        <v>167</v>
      </c>
      <c r="B285" s="1" t="s">
        <v>133</v>
      </c>
      <c r="C285" s="1" t="str">
        <f>Sheet4!$D285&amp;","&amp;Sheet4!$E285</f>
        <v>344F133C,Ph2</v>
      </c>
      <c r="D285" s="1" t="s">
        <v>150</v>
      </c>
      <c r="E285" s="1" t="s">
        <v>9</v>
      </c>
      <c r="F285" s="1">
        <v>110</v>
      </c>
      <c r="G285" s="1">
        <v>60</v>
      </c>
      <c r="H285" s="1">
        <v>35</v>
      </c>
      <c r="I285" s="1">
        <v>17.05</v>
      </c>
      <c r="J285" s="11">
        <f>Table1[[#This Row],[Sam]]/6</f>
        <v>2.8416666666666668</v>
      </c>
      <c r="K285" s="13">
        <f t="shared" si="74"/>
        <v>0.45113999999999999</v>
      </c>
      <c r="L285" s="13"/>
      <c r="M285" s="13">
        <f t="shared" si="75"/>
        <v>7.2760000000000005E-2</v>
      </c>
      <c r="N285" s="13"/>
      <c r="O285" s="13">
        <v>0</v>
      </c>
      <c r="P285" s="13"/>
      <c r="Q285" s="14">
        <f>SUM(Sheet4!$K285:$P285)</f>
        <v>0.52390000000000003</v>
      </c>
    </row>
    <row r="286" spans="1:17" x14ac:dyDescent="0.25">
      <c r="A286" s="8" t="s">
        <v>167</v>
      </c>
      <c r="B286" s="1" t="s">
        <v>133</v>
      </c>
      <c r="C286" s="1" t="str">
        <f>Sheet4!$D286&amp;","&amp;Sheet4!$E286</f>
        <v>344F133C,Ph3</v>
      </c>
      <c r="D286" s="1" t="s">
        <v>150</v>
      </c>
      <c r="E286" s="1" t="s">
        <v>78</v>
      </c>
      <c r="F286" s="1">
        <v>88</v>
      </c>
      <c r="G286" s="1">
        <v>20</v>
      </c>
      <c r="H286" s="1">
        <v>10</v>
      </c>
      <c r="I286" s="1">
        <v>17.05</v>
      </c>
      <c r="J286" s="11">
        <f>Table1[[#This Row],[Sam]]/6</f>
        <v>2.8416666666666668</v>
      </c>
      <c r="K286" s="13">
        <f t="shared" si="74"/>
        <v>0.45113999999999999</v>
      </c>
      <c r="L286" s="13"/>
      <c r="M286" s="13">
        <f t="shared" si="75"/>
        <v>7.2760000000000005E-2</v>
      </c>
      <c r="N286" s="13"/>
      <c r="O286" s="13">
        <v>0</v>
      </c>
      <c r="P286" s="13"/>
      <c r="Q286" s="14">
        <f>SUM(Sheet4!$K286:$P286)</f>
        <v>0.52390000000000003</v>
      </c>
    </row>
    <row r="287" spans="1:17" x14ac:dyDescent="0.25">
      <c r="A287" s="8" t="s">
        <v>168</v>
      </c>
      <c r="B287" s="1" t="s">
        <v>133</v>
      </c>
      <c r="C287" s="1" t="str">
        <f>Sheet4!$D287&amp;","&amp;Sheet4!$E287</f>
        <v>344F134B,Ph1</v>
      </c>
      <c r="D287" s="1" t="s">
        <v>151</v>
      </c>
      <c r="E287" s="1" t="s">
        <v>8</v>
      </c>
      <c r="F287" s="1">
        <v>135</v>
      </c>
      <c r="G287" s="1">
        <v>77</v>
      </c>
      <c r="H287" s="1">
        <v>70</v>
      </c>
      <c r="I287" s="1">
        <v>14.55</v>
      </c>
      <c r="J287" s="11">
        <v>2.3916666666666666</v>
      </c>
      <c r="K287" s="13">
        <f t="shared" ref="K287:K292" si="76">0.459*1.03</f>
        <v>0.47277000000000002</v>
      </c>
      <c r="L287" s="13"/>
      <c r="M287" s="13">
        <f t="shared" ref="M287:M292" si="77">0.046*1.03</f>
        <v>4.7379999999999999E-2</v>
      </c>
      <c r="N287" s="13"/>
      <c r="O287" s="13">
        <f t="shared" ref="O287:O292" si="78">0.003*1.03</f>
        <v>3.0900000000000003E-3</v>
      </c>
      <c r="P287" s="13"/>
      <c r="Q287" s="14">
        <v>0.74360000000000004</v>
      </c>
    </row>
    <row r="288" spans="1:17" x14ac:dyDescent="0.25">
      <c r="A288" s="8" t="s">
        <v>168</v>
      </c>
      <c r="B288" s="1" t="s">
        <v>133</v>
      </c>
      <c r="C288" s="1" t="str">
        <f>Sheet4!$D288&amp;","&amp;Sheet4!$E288</f>
        <v>344F134B,Ph2</v>
      </c>
      <c r="D288" s="1" t="s">
        <v>151</v>
      </c>
      <c r="E288" s="1" t="s">
        <v>9</v>
      </c>
      <c r="F288" s="1">
        <v>120</v>
      </c>
      <c r="G288" s="1">
        <v>60</v>
      </c>
      <c r="H288" s="1">
        <v>35</v>
      </c>
      <c r="I288" s="1">
        <v>14.55</v>
      </c>
      <c r="J288" s="11">
        <v>2.3916666666666666</v>
      </c>
      <c r="K288" s="13">
        <f t="shared" si="76"/>
        <v>0.47277000000000002</v>
      </c>
      <c r="L288" s="13"/>
      <c r="M288" s="13">
        <f t="shared" si="77"/>
        <v>4.7379999999999999E-2</v>
      </c>
      <c r="N288" s="13"/>
      <c r="O288" s="13">
        <f t="shared" si="78"/>
        <v>3.0900000000000003E-3</v>
      </c>
      <c r="P288" s="13"/>
      <c r="Q288" s="14">
        <v>0.74360000000000004</v>
      </c>
    </row>
    <row r="289" spans="1:17" x14ac:dyDescent="0.25">
      <c r="A289" s="8" t="s">
        <v>168</v>
      </c>
      <c r="B289" s="1" t="s">
        <v>133</v>
      </c>
      <c r="C289" s="1" t="str">
        <f>Sheet4!$D289&amp;","&amp;Sheet4!$E289</f>
        <v>344F134B,Ph3</v>
      </c>
      <c r="D289" s="1" t="s">
        <v>151</v>
      </c>
      <c r="E289" s="1" t="s">
        <v>78</v>
      </c>
      <c r="F289" s="1">
        <v>88</v>
      </c>
      <c r="G289" s="1">
        <v>20</v>
      </c>
      <c r="H289" s="1">
        <v>10</v>
      </c>
      <c r="I289" s="1">
        <v>14.55</v>
      </c>
      <c r="J289" s="11">
        <v>2.3916666666666666</v>
      </c>
      <c r="K289" s="13">
        <f t="shared" si="76"/>
        <v>0.47277000000000002</v>
      </c>
      <c r="L289" s="13"/>
      <c r="M289" s="13">
        <f t="shared" si="77"/>
        <v>4.7379999999999999E-2</v>
      </c>
      <c r="N289" s="13"/>
      <c r="O289" s="13">
        <f t="shared" si="78"/>
        <v>3.0900000000000003E-3</v>
      </c>
      <c r="P289" s="13"/>
      <c r="Q289" s="14">
        <v>0.74360000000000004</v>
      </c>
    </row>
    <row r="290" spans="1:17" x14ac:dyDescent="0.25">
      <c r="A290" s="8" t="s">
        <v>168</v>
      </c>
      <c r="B290" s="1" t="s">
        <v>133</v>
      </c>
      <c r="C290" s="1" t="str">
        <f>Sheet4!$D290&amp;","&amp;Sheet4!$E290</f>
        <v>344F134C,Ph1</v>
      </c>
      <c r="D290" s="1" t="s">
        <v>152</v>
      </c>
      <c r="E290" s="1" t="s">
        <v>8</v>
      </c>
      <c r="F290" s="1">
        <v>135</v>
      </c>
      <c r="G290" s="1">
        <v>77</v>
      </c>
      <c r="H290" s="1">
        <v>70</v>
      </c>
      <c r="I290" s="1">
        <v>14.55</v>
      </c>
      <c r="J290" s="11">
        <f>Table1[[#This Row],[Sam]]/6</f>
        <v>2.4250000000000003</v>
      </c>
      <c r="K290" s="13">
        <f t="shared" si="76"/>
        <v>0.47277000000000002</v>
      </c>
      <c r="L290" s="13"/>
      <c r="M290" s="13">
        <f t="shared" si="77"/>
        <v>4.7379999999999999E-2</v>
      </c>
      <c r="N290" s="13"/>
      <c r="O290" s="13">
        <f t="shared" si="78"/>
        <v>3.0900000000000003E-3</v>
      </c>
      <c r="P290" s="13"/>
      <c r="Q290" s="14">
        <f>SUM(Sheet4!$K290:$P290)</f>
        <v>0.52324000000000004</v>
      </c>
    </row>
    <row r="291" spans="1:17" x14ac:dyDescent="0.25">
      <c r="A291" s="8" t="s">
        <v>168</v>
      </c>
      <c r="B291" s="1" t="s">
        <v>133</v>
      </c>
      <c r="C291" s="1" t="str">
        <f>Sheet4!$D291&amp;","&amp;Sheet4!$E291</f>
        <v>344F134C,Ph2</v>
      </c>
      <c r="D291" s="1" t="s">
        <v>152</v>
      </c>
      <c r="E291" s="1" t="s">
        <v>9</v>
      </c>
      <c r="F291" s="1">
        <v>120</v>
      </c>
      <c r="G291" s="1">
        <v>60</v>
      </c>
      <c r="H291" s="1">
        <v>35</v>
      </c>
      <c r="I291" s="1">
        <v>14.55</v>
      </c>
      <c r="J291" s="11">
        <f>Table1[[#This Row],[Sam]]/6</f>
        <v>2.4250000000000003</v>
      </c>
      <c r="K291" s="13">
        <f t="shared" si="76"/>
        <v>0.47277000000000002</v>
      </c>
      <c r="L291" s="13"/>
      <c r="M291" s="13">
        <f t="shared" si="77"/>
        <v>4.7379999999999999E-2</v>
      </c>
      <c r="N291" s="13"/>
      <c r="O291" s="13">
        <f t="shared" si="78"/>
        <v>3.0900000000000003E-3</v>
      </c>
      <c r="P291" s="13"/>
      <c r="Q291" s="14">
        <f>SUM(Sheet4!$K291:$P291)</f>
        <v>0.52324000000000004</v>
      </c>
    </row>
    <row r="292" spans="1:17" x14ac:dyDescent="0.25">
      <c r="A292" s="8" t="s">
        <v>168</v>
      </c>
      <c r="B292" s="1" t="s">
        <v>133</v>
      </c>
      <c r="C292" s="1" t="str">
        <f>Sheet4!$D292&amp;","&amp;Sheet4!$E292</f>
        <v>344F134C,Ph3</v>
      </c>
      <c r="D292" s="1" t="s">
        <v>152</v>
      </c>
      <c r="E292" s="1" t="s">
        <v>78</v>
      </c>
      <c r="F292" s="1">
        <v>88</v>
      </c>
      <c r="G292" s="1">
        <v>20</v>
      </c>
      <c r="H292" s="1">
        <v>10</v>
      </c>
      <c r="I292" s="1">
        <v>14.55</v>
      </c>
      <c r="J292" s="11">
        <f>Table1[[#This Row],[Sam]]/6</f>
        <v>2.4250000000000003</v>
      </c>
      <c r="K292" s="13">
        <f t="shared" si="76"/>
        <v>0.47277000000000002</v>
      </c>
      <c r="L292" s="13"/>
      <c r="M292" s="13">
        <f t="shared" si="77"/>
        <v>4.7379999999999999E-2</v>
      </c>
      <c r="N292" s="13"/>
      <c r="O292" s="13">
        <f t="shared" si="78"/>
        <v>3.0900000000000003E-3</v>
      </c>
      <c r="P292" s="13"/>
      <c r="Q292" s="14">
        <f>SUM(Sheet4!$K292:$P292)</f>
        <v>0.52324000000000004</v>
      </c>
    </row>
    <row r="293" spans="1:17" x14ac:dyDescent="0.25">
      <c r="A293" s="8" t="s">
        <v>169</v>
      </c>
      <c r="B293" s="1" t="s">
        <v>133</v>
      </c>
      <c r="C293" s="1" t="str">
        <f>Sheet4!$D293&amp;","&amp;Sheet4!$E293</f>
        <v>344F154A,Ph1</v>
      </c>
      <c r="D293" s="1" t="s">
        <v>153</v>
      </c>
      <c r="E293" s="1" t="s">
        <v>8</v>
      </c>
      <c r="F293" s="1"/>
      <c r="G293" s="1"/>
      <c r="H293" s="1"/>
      <c r="I293" s="1"/>
      <c r="J293" s="11">
        <f>Table1[[#This Row],[Sam]]/6</f>
        <v>0</v>
      </c>
      <c r="K293" s="13"/>
      <c r="L293" s="13"/>
      <c r="M293" s="13"/>
      <c r="N293" s="13"/>
      <c r="O293" s="13"/>
      <c r="P293" s="13"/>
      <c r="Q293" s="14">
        <f>SUM(Sheet4!$K293:$P293)</f>
        <v>0</v>
      </c>
    </row>
    <row r="294" spans="1:17" x14ac:dyDescent="0.25">
      <c r="A294" s="8" t="s">
        <v>169</v>
      </c>
      <c r="B294" s="1" t="s">
        <v>133</v>
      </c>
      <c r="C294" s="1" t="str">
        <f>Sheet4!$D294&amp;","&amp;Sheet4!$E294</f>
        <v>344F154A,Ph2</v>
      </c>
      <c r="D294" s="1" t="s">
        <v>153</v>
      </c>
      <c r="E294" s="1" t="s">
        <v>9</v>
      </c>
      <c r="F294" s="1"/>
      <c r="G294" s="1"/>
      <c r="H294" s="1"/>
      <c r="I294" s="1"/>
      <c r="J294" s="11">
        <f>Table1[[#This Row],[Sam]]/6</f>
        <v>0</v>
      </c>
      <c r="K294" s="13"/>
      <c r="L294" s="13"/>
      <c r="M294" s="13"/>
      <c r="N294" s="13"/>
      <c r="O294" s="13"/>
      <c r="P294" s="13"/>
      <c r="Q294" s="14">
        <f>SUM(Sheet4!$K294:$P294)</f>
        <v>0</v>
      </c>
    </row>
    <row r="295" spans="1:17" x14ac:dyDescent="0.25">
      <c r="A295" s="8" t="s">
        <v>169</v>
      </c>
      <c r="B295" s="1" t="s">
        <v>133</v>
      </c>
      <c r="C295" s="1" t="str">
        <f>Sheet4!$D295&amp;","&amp;Sheet4!$E295</f>
        <v>344F154A,Ph3</v>
      </c>
      <c r="D295" s="1" t="s">
        <v>153</v>
      </c>
      <c r="E295" s="1" t="s">
        <v>78</v>
      </c>
      <c r="F295" s="1"/>
      <c r="G295" s="1"/>
      <c r="H295" s="1"/>
      <c r="I295" s="1"/>
      <c r="J295" s="11">
        <f>Table1[[#This Row],[Sam]]/6</f>
        <v>0</v>
      </c>
      <c r="K295" s="13"/>
      <c r="L295" s="13"/>
      <c r="M295" s="13"/>
      <c r="N295" s="13"/>
      <c r="O295" s="13"/>
      <c r="P295" s="13"/>
      <c r="Q295" s="14">
        <f>SUM(Sheet4!$K295:$P295)</f>
        <v>0</v>
      </c>
    </row>
    <row r="296" spans="1:17" x14ac:dyDescent="0.25">
      <c r="A296" s="8" t="s">
        <v>170</v>
      </c>
      <c r="B296" s="1" t="s">
        <v>133</v>
      </c>
      <c r="C296" s="1" t="str">
        <f>Sheet4!$D296&amp;","&amp;Sheet4!$E296</f>
        <v>344F164A,Ph1</v>
      </c>
      <c r="D296" s="1" t="s">
        <v>154</v>
      </c>
      <c r="E296" s="1" t="s">
        <v>8</v>
      </c>
      <c r="F296" s="1">
        <v>120</v>
      </c>
      <c r="G296" s="1">
        <v>77</v>
      </c>
      <c r="H296" s="1">
        <v>70</v>
      </c>
      <c r="I296" s="1">
        <v>27.08</v>
      </c>
      <c r="J296" s="11">
        <f>Table1[[#This Row],[Sam]]/6</f>
        <v>4.5133333333333328</v>
      </c>
      <c r="K296" s="13">
        <f>0.566*1.04</f>
        <v>0.58863999999999994</v>
      </c>
      <c r="L296" s="13"/>
      <c r="M296" s="13">
        <f>0.087*1.04</f>
        <v>9.0479999999999991E-2</v>
      </c>
      <c r="N296" s="13"/>
      <c r="O296" s="13">
        <f>0.021*1.04</f>
        <v>2.1840000000000002E-2</v>
      </c>
      <c r="P296" s="16"/>
      <c r="Q296" s="14">
        <f>SUM(Sheet4!$K296:$P296)</f>
        <v>0.70095999999999992</v>
      </c>
    </row>
    <row r="297" spans="1:17" x14ac:dyDescent="0.25">
      <c r="A297" s="8" t="s">
        <v>170</v>
      </c>
      <c r="B297" s="1" t="s">
        <v>133</v>
      </c>
      <c r="C297" s="1" t="str">
        <f>Sheet4!$D297&amp;","&amp;Sheet4!$E297</f>
        <v>344F164A,Ph2</v>
      </c>
      <c r="D297" s="1" t="s">
        <v>154</v>
      </c>
      <c r="E297" s="1" t="s">
        <v>9</v>
      </c>
      <c r="F297" s="1">
        <v>110</v>
      </c>
      <c r="G297" s="1">
        <v>60</v>
      </c>
      <c r="H297" s="1">
        <v>35</v>
      </c>
      <c r="I297" s="1">
        <v>27.08</v>
      </c>
      <c r="J297" s="11">
        <f>Table1[[#This Row],[Sam]]/6</f>
        <v>4.5133333333333328</v>
      </c>
      <c r="K297" s="13">
        <f t="shared" ref="K297:K301" si="79">0.566*1.04</f>
        <v>0.58863999999999994</v>
      </c>
      <c r="L297" s="13"/>
      <c r="M297" s="13">
        <f t="shared" ref="M297:M301" si="80">0.087*1.04</f>
        <v>9.0479999999999991E-2</v>
      </c>
      <c r="N297" s="13"/>
      <c r="O297" s="13">
        <f t="shared" ref="O297:O301" si="81">0.021*1.04</f>
        <v>2.1840000000000002E-2</v>
      </c>
      <c r="P297" s="16"/>
      <c r="Q297" s="14">
        <f>SUM(Sheet4!$K297:$P297)</f>
        <v>0.70095999999999992</v>
      </c>
    </row>
    <row r="298" spans="1:17" x14ac:dyDescent="0.25">
      <c r="A298" s="8" t="s">
        <v>170</v>
      </c>
      <c r="B298" s="1" t="s">
        <v>133</v>
      </c>
      <c r="C298" s="1" t="str">
        <f>Sheet4!$D298&amp;","&amp;Sheet4!$E298</f>
        <v>344F164A,Ph3</v>
      </c>
      <c r="D298" s="1" t="s">
        <v>154</v>
      </c>
      <c r="E298" s="1" t="s">
        <v>78</v>
      </c>
      <c r="F298" s="1">
        <v>88</v>
      </c>
      <c r="G298" s="1">
        <v>20</v>
      </c>
      <c r="H298" s="1">
        <v>10</v>
      </c>
      <c r="I298" s="1">
        <v>27.08</v>
      </c>
      <c r="J298" s="11">
        <f>Table1[[#This Row],[Sam]]/6</f>
        <v>4.5133333333333328</v>
      </c>
      <c r="K298" s="13">
        <f t="shared" si="79"/>
        <v>0.58863999999999994</v>
      </c>
      <c r="L298" s="13"/>
      <c r="M298" s="13">
        <f t="shared" si="80"/>
        <v>9.0479999999999991E-2</v>
      </c>
      <c r="N298" s="13"/>
      <c r="O298" s="13">
        <f t="shared" si="81"/>
        <v>2.1840000000000002E-2</v>
      </c>
      <c r="P298" s="16"/>
      <c r="Q298" s="14">
        <f>SUM(Sheet4!$K298:$P298)</f>
        <v>0.70095999999999992</v>
      </c>
    </row>
    <row r="299" spans="1:17" x14ac:dyDescent="0.25">
      <c r="A299" s="8" t="s">
        <v>170</v>
      </c>
      <c r="B299" s="1" t="s">
        <v>133</v>
      </c>
      <c r="C299" s="1" t="str">
        <f>Sheet4!$D299&amp;","&amp;Sheet4!$E299</f>
        <v>344F164B,Ph1</v>
      </c>
      <c r="D299" s="1" t="s">
        <v>155</v>
      </c>
      <c r="E299" s="1" t="s">
        <v>8</v>
      </c>
      <c r="F299" s="1">
        <v>135</v>
      </c>
      <c r="G299" s="1">
        <v>77</v>
      </c>
      <c r="H299" s="1">
        <v>70</v>
      </c>
      <c r="I299" s="1">
        <v>27.08</v>
      </c>
      <c r="J299" s="11">
        <f>Table1[[#This Row],[Sam]]/6</f>
        <v>4.5133333333333328</v>
      </c>
      <c r="K299" s="13">
        <f t="shared" si="79"/>
        <v>0.58863999999999994</v>
      </c>
      <c r="L299" s="13"/>
      <c r="M299" s="13">
        <f t="shared" si="80"/>
        <v>9.0479999999999991E-2</v>
      </c>
      <c r="N299" s="13"/>
      <c r="O299" s="13">
        <f t="shared" si="81"/>
        <v>2.1840000000000002E-2</v>
      </c>
      <c r="P299" s="16"/>
      <c r="Q299" s="14">
        <f>SUM(Sheet4!$K299:$P299)</f>
        <v>0.70095999999999992</v>
      </c>
    </row>
    <row r="300" spans="1:17" x14ac:dyDescent="0.25">
      <c r="A300" s="8" t="s">
        <v>170</v>
      </c>
      <c r="B300" s="1" t="s">
        <v>133</v>
      </c>
      <c r="C300" s="1" t="str">
        <f>Sheet4!$D300&amp;","&amp;Sheet4!$E300</f>
        <v>344F164B,Ph2</v>
      </c>
      <c r="D300" s="1" t="s">
        <v>155</v>
      </c>
      <c r="E300" s="1" t="s">
        <v>9</v>
      </c>
      <c r="F300" s="1">
        <v>120</v>
      </c>
      <c r="G300" s="1">
        <v>60</v>
      </c>
      <c r="H300" s="1">
        <v>35</v>
      </c>
      <c r="I300" s="1">
        <v>27.08</v>
      </c>
      <c r="J300" s="11">
        <f>Table1[[#This Row],[Sam]]/6</f>
        <v>4.5133333333333328</v>
      </c>
      <c r="K300" s="13">
        <f t="shared" si="79"/>
        <v>0.58863999999999994</v>
      </c>
      <c r="L300" s="13"/>
      <c r="M300" s="13">
        <f t="shared" si="80"/>
        <v>9.0479999999999991E-2</v>
      </c>
      <c r="N300" s="13"/>
      <c r="O300" s="13">
        <f t="shared" si="81"/>
        <v>2.1840000000000002E-2</v>
      </c>
      <c r="P300" s="16"/>
      <c r="Q300" s="14">
        <f>SUM(Sheet4!$K300:$P300)</f>
        <v>0.70095999999999992</v>
      </c>
    </row>
    <row r="301" spans="1:17" x14ac:dyDescent="0.25">
      <c r="A301" s="8" t="s">
        <v>170</v>
      </c>
      <c r="B301" s="1" t="s">
        <v>133</v>
      </c>
      <c r="C301" s="1" t="str">
        <f>Sheet4!$D301&amp;","&amp;Sheet4!$E301</f>
        <v>344F164B,Ph3</v>
      </c>
      <c r="D301" s="1" t="s">
        <v>155</v>
      </c>
      <c r="E301" s="1" t="s">
        <v>78</v>
      </c>
      <c r="F301" s="1">
        <v>95</v>
      </c>
      <c r="G301" s="1">
        <v>20</v>
      </c>
      <c r="H301" s="1">
        <v>10</v>
      </c>
      <c r="I301" s="1">
        <v>27.08</v>
      </c>
      <c r="J301" s="11">
        <f>Table1[[#This Row],[Sam]]/6</f>
        <v>4.5133333333333328</v>
      </c>
      <c r="K301" s="13">
        <f t="shared" si="79"/>
        <v>0.58863999999999994</v>
      </c>
      <c r="L301" s="13"/>
      <c r="M301" s="13">
        <f t="shared" si="80"/>
        <v>9.0479999999999991E-2</v>
      </c>
      <c r="N301" s="13"/>
      <c r="O301" s="13">
        <f t="shared" si="81"/>
        <v>2.1840000000000002E-2</v>
      </c>
      <c r="P301" s="16"/>
      <c r="Q301" s="14">
        <f>SUM(Sheet4!$K301:$P301)</f>
        <v>0.70095999999999992</v>
      </c>
    </row>
    <row r="302" spans="1:17" x14ac:dyDescent="0.25">
      <c r="A302" s="8" t="s">
        <v>171</v>
      </c>
      <c r="B302" s="1" t="s">
        <v>133</v>
      </c>
      <c r="C302" s="1" t="str">
        <f>Sheet4!$D302&amp;","&amp;Sheet4!$E302</f>
        <v>344F165A,Ph1</v>
      </c>
      <c r="D302" s="1" t="s">
        <v>156</v>
      </c>
      <c r="E302" s="1" t="s">
        <v>8</v>
      </c>
      <c r="F302" s="1">
        <v>120</v>
      </c>
      <c r="G302" s="1">
        <v>77</v>
      </c>
      <c r="H302" s="1">
        <v>70</v>
      </c>
      <c r="I302" s="1">
        <v>27.08</v>
      </c>
      <c r="J302" s="11">
        <f>Table1[[#This Row],[Sam]]/6</f>
        <v>4.5133333333333328</v>
      </c>
      <c r="K302" s="13">
        <f>0.751*1.04</f>
        <v>0.78104000000000007</v>
      </c>
      <c r="L302" s="13"/>
      <c r="M302" s="13"/>
      <c r="N302" s="13"/>
      <c r="O302" s="13">
        <f>0.021*1.04</f>
        <v>2.1840000000000002E-2</v>
      </c>
      <c r="P302" s="13"/>
      <c r="Q302" s="14">
        <f>SUM(Sheet4!$K302:$P302)</f>
        <v>0.80288000000000004</v>
      </c>
    </row>
    <row r="303" spans="1:17" x14ac:dyDescent="0.25">
      <c r="A303" s="8" t="s">
        <v>171</v>
      </c>
      <c r="B303" s="1" t="s">
        <v>133</v>
      </c>
      <c r="C303" s="1" t="str">
        <f>Sheet4!$D303&amp;","&amp;Sheet4!$E303</f>
        <v>344F165A,Ph2</v>
      </c>
      <c r="D303" s="1" t="s">
        <v>156</v>
      </c>
      <c r="E303" s="1" t="s">
        <v>9</v>
      </c>
      <c r="F303" s="1">
        <v>110</v>
      </c>
      <c r="G303" s="1">
        <v>60</v>
      </c>
      <c r="H303" s="1">
        <v>35</v>
      </c>
      <c r="I303" s="1">
        <v>27.08</v>
      </c>
      <c r="J303" s="11">
        <f>Table1[[#This Row],[Sam]]/6</f>
        <v>4.5133333333333328</v>
      </c>
      <c r="K303" s="13">
        <f t="shared" ref="K303:K304" si="82">0.751*1.04</f>
        <v>0.78104000000000007</v>
      </c>
      <c r="L303" s="13"/>
      <c r="M303" s="13"/>
      <c r="N303" s="13"/>
      <c r="O303" s="13">
        <f t="shared" ref="O303:O304" si="83">0.021*1.04</f>
        <v>2.1840000000000002E-2</v>
      </c>
      <c r="P303" s="13"/>
      <c r="Q303" s="14">
        <f>SUM(Sheet4!$K303:$P303)</f>
        <v>0.80288000000000004</v>
      </c>
    </row>
    <row r="304" spans="1:17" x14ac:dyDescent="0.25">
      <c r="A304" s="8" t="s">
        <v>171</v>
      </c>
      <c r="B304" s="1" t="s">
        <v>133</v>
      </c>
      <c r="C304" s="1" t="str">
        <f>Sheet4!$D304&amp;","&amp;Sheet4!$E304</f>
        <v>344F165A,Ph3</v>
      </c>
      <c r="D304" s="1" t="s">
        <v>156</v>
      </c>
      <c r="E304" s="1" t="s">
        <v>78</v>
      </c>
      <c r="F304" s="1">
        <v>88</v>
      </c>
      <c r="G304" s="1">
        <v>20</v>
      </c>
      <c r="H304" s="1">
        <v>10</v>
      </c>
      <c r="I304" s="1">
        <v>27.08</v>
      </c>
      <c r="J304" s="11">
        <f>Table1[[#This Row],[Sam]]/6</f>
        <v>4.5133333333333328</v>
      </c>
      <c r="K304" s="13">
        <f t="shared" si="82"/>
        <v>0.78104000000000007</v>
      </c>
      <c r="L304" s="13"/>
      <c r="M304" s="13"/>
      <c r="N304" s="13"/>
      <c r="O304" s="13">
        <f t="shared" si="83"/>
        <v>2.1840000000000002E-2</v>
      </c>
      <c r="P304" s="13"/>
      <c r="Q304" s="14">
        <f>SUM(Sheet4!$K304:$P304)</f>
        <v>0.80288000000000004</v>
      </c>
    </row>
    <row r="305" spans="1:17" x14ac:dyDescent="0.25">
      <c r="A305" s="8" t="s">
        <v>172</v>
      </c>
      <c r="B305" s="1" t="s">
        <v>133</v>
      </c>
      <c r="C305" s="1" t="str">
        <f>Sheet4!$D305&amp;","&amp;Sheet4!$E305</f>
        <v>344F179A,Ph1</v>
      </c>
      <c r="D305" s="1" t="s">
        <v>157</v>
      </c>
      <c r="E305" s="1" t="s">
        <v>8</v>
      </c>
      <c r="F305" s="1"/>
      <c r="G305" s="1"/>
      <c r="H305" s="1"/>
      <c r="I305" s="1"/>
      <c r="J305" s="11">
        <f>Table1[[#This Row],[Sam]]/6</f>
        <v>0</v>
      </c>
      <c r="K305" s="13"/>
      <c r="L305" s="13"/>
      <c r="M305" s="13"/>
      <c r="N305" s="13"/>
      <c r="O305" s="13"/>
      <c r="P305" s="13"/>
      <c r="Q305" s="14">
        <f>SUM(Sheet4!$K305:$P305)</f>
        <v>0</v>
      </c>
    </row>
    <row r="306" spans="1:17" x14ac:dyDescent="0.25">
      <c r="A306" s="8" t="s">
        <v>172</v>
      </c>
      <c r="B306" s="1" t="s">
        <v>133</v>
      </c>
      <c r="C306" s="1" t="str">
        <f>Sheet4!$D306&amp;","&amp;Sheet4!$E306</f>
        <v>344F179A,Ph2</v>
      </c>
      <c r="D306" s="1" t="s">
        <v>157</v>
      </c>
      <c r="E306" s="1" t="s">
        <v>9</v>
      </c>
      <c r="F306" s="1"/>
      <c r="G306" s="1"/>
      <c r="H306" s="1"/>
      <c r="I306" s="1"/>
      <c r="J306" s="11">
        <f>Table1[[#This Row],[Sam]]/6</f>
        <v>0</v>
      </c>
      <c r="K306" s="13"/>
      <c r="L306" s="13"/>
      <c r="M306" s="13"/>
      <c r="N306" s="13"/>
      <c r="O306" s="13"/>
      <c r="P306" s="13"/>
      <c r="Q306" s="14">
        <f>SUM(Sheet4!$K306:$P306)</f>
        <v>0</v>
      </c>
    </row>
    <row r="307" spans="1:17" x14ac:dyDescent="0.25">
      <c r="A307" s="8" t="s">
        <v>172</v>
      </c>
      <c r="B307" s="1" t="s">
        <v>133</v>
      </c>
      <c r="C307" s="1" t="str">
        <f>Sheet4!$D307&amp;","&amp;Sheet4!$E307</f>
        <v>344F179A,Ph3</v>
      </c>
      <c r="D307" s="1" t="s">
        <v>157</v>
      </c>
      <c r="E307" s="1" t="s">
        <v>78</v>
      </c>
      <c r="F307" s="1"/>
      <c r="G307" s="1"/>
      <c r="H307" s="1"/>
      <c r="I307" s="1"/>
      <c r="J307" s="11">
        <f>Table1[[#This Row],[Sam]]/6</f>
        <v>0</v>
      </c>
      <c r="K307" s="13"/>
      <c r="L307" s="13"/>
      <c r="M307" s="13"/>
      <c r="N307" s="13"/>
      <c r="O307" s="13"/>
      <c r="P307" s="13"/>
      <c r="Q307" s="14">
        <f>SUM(Sheet4!$K307:$P307)</f>
        <v>0</v>
      </c>
    </row>
    <row r="308" spans="1:17" x14ac:dyDescent="0.25">
      <c r="A308" s="8" t="s">
        <v>173</v>
      </c>
      <c r="B308" s="1" t="s">
        <v>133</v>
      </c>
      <c r="C308" s="1" t="str">
        <f>Sheet4!$D308&amp;","&amp;Sheet4!$E308</f>
        <v>344F180A,Ph1</v>
      </c>
      <c r="D308" s="1" t="s">
        <v>158</v>
      </c>
      <c r="E308" s="1" t="s">
        <v>8</v>
      </c>
      <c r="F308" s="1"/>
      <c r="G308" s="1"/>
      <c r="H308" s="1"/>
      <c r="I308" s="1"/>
      <c r="J308" s="11">
        <f>Table1[[#This Row],[Sam]]/6</f>
        <v>0</v>
      </c>
      <c r="K308" s="13"/>
      <c r="L308" s="13"/>
      <c r="M308" s="13"/>
      <c r="N308" s="13"/>
      <c r="O308" s="13"/>
      <c r="P308" s="13"/>
      <c r="Q308" s="14">
        <f>SUM(Sheet4!$K308:$P308)</f>
        <v>0</v>
      </c>
    </row>
    <row r="309" spans="1:17" x14ac:dyDescent="0.25">
      <c r="A309" s="8" t="s">
        <v>173</v>
      </c>
      <c r="B309" s="1" t="s">
        <v>133</v>
      </c>
      <c r="C309" s="1" t="str">
        <f>Sheet4!$D309&amp;","&amp;Sheet4!$E309</f>
        <v>344F180A,Ph2</v>
      </c>
      <c r="D309" s="1" t="s">
        <v>158</v>
      </c>
      <c r="E309" s="1" t="s">
        <v>9</v>
      </c>
      <c r="F309" s="1"/>
      <c r="G309" s="1"/>
      <c r="H309" s="1"/>
      <c r="I309" s="1"/>
      <c r="J309" s="11">
        <f>Table1[[#This Row],[Sam]]/6</f>
        <v>0</v>
      </c>
      <c r="K309" s="13"/>
      <c r="L309" s="13"/>
      <c r="M309" s="13"/>
      <c r="N309" s="13"/>
      <c r="O309" s="13"/>
      <c r="P309" s="13"/>
      <c r="Q309" s="14">
        <f>SUM(Sheet4!$K309:$P309)</f>
        <v>0</v>
      </c>
    </row>
    <row r="310" spans="1:17" x14ac:dyDescent="0.25">
      <c r="A310" s="8" t="s">
        <v>173</v>
      </c>
      <c r="B310" s="1" t="s">
        <v>133</v>
      </c>
      <c r="C310" s="1" t="str">
        <f>Sheet4!$D310&amp;","&amp;Sheet4!$E310</f>
        <v>344F180A,Ph3</v>
      </c>
      <c r="D310" s="1" t="s">
        <v>158</v>
      </c>
      <c r="E310" s="1" t="s">
        <v>78</v>
      </c>
      <c r="F310" s="1"/>
      <c r="G310" s="1"/>
      <c r="H310" s="1"/>
      <c r="I310" s="1"/>
      <c r="J310" s="11">
        <f>Table1[[#This Row],[Sam]]/6</f>
        <v>0</v>
      </c>
      <c r="K310" s="13"/>
      <c r="L310" s="13"/>
      <c r="M310" s="13"/>
      <c r="N310" s="13"/>
      <c r="O310" s="13"/>
      <c r="P310" s="13"/>
      <c r="Q310" s="14">
        <f>SUM(Sheet4!$K310:$P310)</f>
        <v>0</v>
      </c>
    </row>
    <row r="311" spans="1:17" x14ac:dyDescent="0.25">
      <c r="A311" s="8" t="s">
        <v>174</v>
      </c>
      <c r="B311" s="1" t="s">
        <v>133</v>
      </c>
      <c r="C311" s="1" t="str">
        <f>Sheet4!$D311&amp;","&amp;Sheet4!$E311</f>
        <v>,</v>
      </c>
      <c r="D311" s="1"/>
      <c r="E311" s="1"/>
      <c r="F311" s="1"/>
      <c r="G311" s="1"/>
      <c r="H311" s="1"/>
      <c r="I311" s="1"/>
      <c r="J311" s="11">
        <f>Table1[[#This Row],[Sam]]/6</f>
        <v>0</v>
      </c>
      <c r="K311" s="13"/>
      <c r="L311" s="13"/>
      <c r="M311" s="13"/>
      <c r="N311" s="13"/>
      <c r="O311" s="13"/>
      <c r="P311" s="13"/>
      <c r="Q311" s="14">
        <f>SUM(Sheet4!$K311:$P311)</f>
        <v>0</v>
      </c>
    </row>
    <row r="312" spans="1:17" x14ac:dyDescent="0.25">
      <c r="A312" s="8" t="s">
        <v>174</v>
      </c>
      <c r="B312" s="1" t="s">
        <v>133</v>
      </c>
      <c r="C312" s="1" t="str">
        <f>Sheet4!$D312&amp;","&amp;Sheet4!$E312</f>
        <v>,</v>
      </c>
      <c r="D312" s="1"/>
      <c r="E312" s="1"/>
      <c r="F312" s="1"/>
      <c r="G312" s="1"/>
      <c r="H312" s="1"/>
      <c r="I312" s="1"/>
      <c r="J312" s="11">
        <f>Table1[[#This Row],[Sam]]/6</f>
        <v>0</v>
      </c>
      <c r="K312" s="13"/>
      <c r="L312" s="13"/>
      <c r="M312" s="13"/>
      <c r="N312" s="13"/>
      <c r="O312" s="13"/>
      <c r="P312" s="13"/>
      <c r="Q312" s="14">
        <f>SUM(Sheet4!$K312:$P312)</f>
        <v>0</v>
      </c>
    </row>
    <row r="313" spans="1:17" x14ac:dyDescent="0.25">
      <c r="A313" s="8" t="s">
        <v>174</v>
      </c>
      <c r="B313" s="1" t="s">
        <v>133</v>
      </c>
      <c r="C313" s="1" t="str">
        <f>Sheet4!$D313&amp;","&amp;Sheet4!$E313</f>
        <v>,</v>
      </c>
      <c r="D313" s="1"/>
      <c r="E313" s="1"/>
      <c r="F313" s="1"/>
      <c r="G313" s="1"/>
      <c r="H313" s="1"/>
      <c r="I313" s="1"/>
      <c r="J313" s="11">
        <f>Table1[[#This Row],[Sam]]/6</f>
        <v>0</v>
      </c>
      <c r="K313" s="13"/>
      <c r="L313" s="13"/>
      <c r="M313" s="13"/>
      <c r="N313" s="13"/>
      <c r="O313" s="13"/>
      <c r="P313" s="13"/>
      <c r="Q313" s="14">
        <f>SUM(Sheet4!$K313:$P313)</f>
        <v>0</v>
      </c>
    </row>
    <row r="314" spans="1:17" x14ac:dyDescent="0.25">
      <c r="A314" s="8" t="s">
        <v>175</v>
      </c>
      <c r="B314" s="1" t="s">
        <v>133</v>
      </c>
      <c r="C314" s="1" t="str">
        <f>Sheet4!$D314&amp;","&amp;Sheet4!$E314</f>
        <v>344F214A,Ph1</v>
      </c>
      <c r="D314" s="1" t="s">
        <v>159</v>
      </c>
      <c r="E314" s="1" t="s">
        <v>8</v>
      </c>
      <c r="F314" s="1">
        <v>120</v>
      </c>
      <c r="G314" s="1">
        <v>77</v>
      </c>
      <c r="H314" s="1">
        <v>70</v>
      </c>
      <c r="I314" s="1">
        <v>27.08</v>
      </c>
      <c r="J314" s="11">
        <f>Table1[[#This Row],[Sam]]/6</f>
        <v>4.5133333333333328</v>
      </c>
      <c r="K314" s="13">
        <f>0.614*1.04</f>
        <v>0.63856000000000002</v>
      </c>
      <c r="L314" s="13"/>
      <c r="M314" s="13">
        <f>0.091*1.04</f>
        <v>9.4640000000000002E-2</v>
      </c>
      <c r="N314" s="13"/>
      <c r="O314" s="13">
        <v>2.1000000000000001E-2</v>
      </c>
      <c r="P314" s="16"/>
      <c r="Q314" s="14">
        <f>SUM(Sheet4!$K314:$P314)</f>
        <v>0.75420000000000009</v>
      </c>
    </row>
    <row r="315" spans="1:17" x14ac:dyDescent="0.25">
      <c r="A315" s="8" t="s">
        <v>175</v>
      </c>
      <c r="B315" s="1" t="s">
        <v>133</v>
      </c>
      <c r="C315" s="1" t="str">
        <f>Sheet4!$D315&amp;","&amp;Sheet4!$E315</f>
        <v>344F214A,Ph2</v>
      </c>
      <c r="D315" s="1" t="s">
        <v>159</v>
      </c>
      <c r="E315" s="1" t="s">
        <v>9</v>
      </c>
      <c r="F315" s="1">
        <v>110</v>
      </c>
      <c r="G315" s="1">
        <v>60</v>
      </c>
      <c r="H315" s="1">
        <v>35</v>
      </c>
      <c r="I315" s="1">
        <v>27.08</v>
      </c>
      <c r="J315" s="11">
        <f>Table1[[#This Row],[Sam]]/6</f>
        <v>4.5133333333333328</v>
      </c>
      <c r="K315" s="13">
        <f>0.614*1.04</f>
        <v>0.63856000000000002</v>
      </c>
      <c r="L315" s="13"/>
      <c r="M315" s="13">
        <f>0.091*1.04</f>
        <v>9.4640000000000002E-2</v>
      </c>
      <c r="N315" s="13"/>
      <c r="O315" s="13">
        <v>2.1000000000000001E-2</v>
      </c>
      <c r="P315" s="16"/>
      <c r="Q315" s="14">
        <f>SUM(Sheet4!$K315:$P315)</f>
        <v>0.75420000000000009</v>
      </c>
    </row>
    <row r="316" spans="1:17" x14ac:dyDescent="0.25">
      <c r="A316" s="8" t="s">
        <v>175</v>
      </c>
      <c r="B316" s="1" t="s">
        <v>133</v>
      </c>
      <c r="C316" s="1" t="str">
        <f>Sheet4!$D316&amp;","&amp;Sheet4!$E316</f>
        <v>344F214A,Ph3</v>
      </c>
      <c r="D316" s="1" t="s">
        <v>159</v>
      </c>
      <c r="E316" s="1" t="s">
        <v>78</v>
      </c>
      <c r="F316" s="1">
        <v>88</v>
      </c>
      <c r="G316" s="1">
        <v>20</v>
      </c>
      <c r="H316" s="1">
        <v>10</v>
      </c>
      <c r="I316" s="1">
        <v>27.08</v>
      </c>
      <c r="J316" s="11">
        <f>Table1[[#This Row],[Sam]]/6</f>
        <v>4.5133333333333328</v>
      </c>
      <c r="K316" s="13">
        <f>0.614*1.04</f>
        <v>0.63856000000000002</v>
      </c>
      <c r="L316" s="13"/>
      <c r="M316" s="13">
        <f>0.091*1.04</f>
        <v>9.4640000000000002E-2</v>
      </c>
      <c r="N316" s="13"/>
      <c r="O316" s="13">
        <v>2.1000000000000001E-2</v>
      </c>
      <c r="P316" s="16"/>
      <c r="Q316" s="14">
        <f>SUM(Sheet4!$K316:$P316)</f>
        <v>0.75420000000000009</v>
      </c>
    </row>
    <row r="317" spans="1:17" x14ac:dyDescent="0.25">
      <c r="A317" s="8" t="s">
        <v>176</v>
      </c>
      <c r="B317" s="1" t="s">
        <v>133</v>
      </c>
      <c r="C317" s="1" t="str">
        <f>Sheet4!$D317&amp;","&amp;Sheet4!$E317</f>
        <v>344F215A,Ph1</v>
      </c>
      <c r="D317" s="1" t="s">
        <v>160</v>
      </c>
      <c r="E317" s="1" t="s">
        <v>8</v>
      </c>
      <c r="F317" s="1">
        <v>120</v>
      </c>
      <c r="G317" s="1">
        <v>77</v>
      </c>
      <c r="H317" s="1">
        <v>70</v>
      </c>
      <c r="I317" s="1">
        <v>27.08</v>
      </c>
      <c r="J317" s="11">
        <f>Table1[[#This Row],[Sam]]/6</f>
        <v>4.5133333333333328</v>
      </c>
      <c r="K317" s="16">
        <f>0.826*1.04</f>
        <v>0.85904000000000003</v>
      </c>
      <c r="L317" s="16"/>
      <c r="M317" s="16"/>
      <c r="N317" s="16"/>
      <c r="O317" s="16">
        <f>0.022*1.04</f>
        <v>2.2880000000000001E-2</v>
      </c>
      <c r="P317" s="16"/>
      <c r="Q317" s="14">
        <f>SUM(Sheet4!$K317:$P317)</f>
        <v>0.88192000000000004</v>
      </c>
    </row>
    <row r="318" spans="1:17" x14ac:dyDescent="0.25">
      <c r="A318" s="8" t="s">
        <v>176</v>
      </c>
      <c r="B318" s="1" t="s">
        <v>133</v>
      </c>
      <c r="C318" s="1" t="str">
        <f>Sheet4!$D318&amp;","&amp;Sheet4!$E318</f>
        <v>344F215A,Ph2</v>
      </c>
      <c r="D318" s="1" t="s">
        <v>160</v>
      </c>
      <c r="E318" s="1" t="s">
        <v>9</v>
      </c>
      <c r="F318" s="1">
        <v>110</v>
      </c>
      <c r="G318" s="1">
        <v>60</v>
      </c>
      <c r="H318" s="1">
        <v>35</v>
      </c>
      <c r="I318" s="1">
        <v>27.08</v>
      </c>
      <c r="J318" s="11">
        <f>Table1[[#This Row],[Sam]]/6</f>
        <v>4.5133333333333328</v>
      </c>
      <c r="K318" s="16">
        <f>0.826*1.04</f>
        <v>0.85904000000000003</v>
      </c>
      <c r="L318" s="16"/>
      <c r="M318" s="16"/>
      <c r="N318" s="16"/>
      <c r="O318" s="16">
        <f>0.022*1.04</f>
        <v>2.2880000000000001E-2</v>
      </c>
      <c r="P318" s="16"/>
      <c r="Q318" s="14">
        <f>SUM(Sheet4!$K318:$P318)</f>
        <v>0.88192000000000004</v>
      </c>
    </row>
    <row r="319" spans="1:17" x14ac:dyDescent="0.25">
      <c r="A319" s="7" t="s">
        <v>176</v>
      </c>
      <c r="B319" s="6" t="s">
        <v>133</v>
      </c>
      <c r="C319" s="6" t="str">
        <f>Sheet4!$D319&amp;","&amp;Sheet4!$E319</f>
        <v>344F215A,Ph3</v>
      </c>
      <c r="D319" s="6" t="s">
        <v>160</v>
      </c>
      <c r="E319" s="6" t="s">
        <v>78</v>
      </c>
      <c r="F319" s="1">
        <v>88</v>
      </c>
      <c r="G319" s="1">
        <v>20</v>
      </c>
      <c r="H319" s="1">
        <v>10</v>
      </c>
      <c r="I319" s="1">
        <v>27.08</v>
      </c>
      <c r="J319" s="12">
        <f>Table1[[#This Row],[Sam]]/6</f>
        <v>4.5133333333333328</v>
      </c>
      <c r="K319" s="16">
        <f>0.826*1.04</f>
        <v>0.85904000000000003</v>
      </c>
      <c r="L319" s="16"/>
      <c r="M319" s="16"/>
      <c r="N319" s="16"/>
      <c r="O319" s="16">
        <f>0.022*1.04</f>
        <v>2.2880000000000001E-2</v>
      </c>
      <c r="P319" s="16"/>
      <c r="Q319" s="15">
        <f>SUM(Sheet4!$K319:$P319)</f>
        <v>0.88192000000000004</v>
      </c>
    </row>
    <row r="320" spans="1:17" x14ac:dyDescent="0.25">
      <c r="A320" s="8" t="s">
        <v>177</v>
      </c>
      <c r="B320" s="6" t="s">
        <v>133</v>
      </c>
      <c r="C320" s="1" t="str">
        <f>Sheet4!$D320&amp;","&amp;Sheet4!$E320</f>
        <v>244H014G,Ph1</v>
      </c>
      <c r="D320" s="1" t="s">
        <v>204</v>
      </c>
      <c r="E320" s="1" t="s">
        <v>8</v>
      </c>
      <c r="F320" s="1">
        <v>120</v>
      </c>
      <c r="G320" s="1">
        <v>77</v>
      </c>
      <c r="H320" s="1">
        <v>70</v>
      </c>
      <c r="I320" s="1"/>
      <c r="J320" s="11">
        <f>Table1[[#This Row],[Sam]]/6</f>
        <v>0</v>
      </c>
      <c r="K320" s="13"/>
      <c r="L320" s="13"/>
      <c r="M320" s="13"/>
      <c r="N320" s="13"/>
      <c r="O320" s="13"/>
      <c r="P320" s="13"/>
      <c r="Q320" s="14">
        <f>SUM(Sheet4!$K320:$P320)</f>
        <v>0</v>
      </c>
    </row>
    <row r="321" spans="1:17" x14ac:dyDescent="0.25">
      <c r="A321" s="8" t="s">
        <v>177</v>
      </c>
      <c r="B321" s="6" t="s">
        <v>133</v>
      </c>
      <c r="C321" s="1" t="str">
        <f>Sheet4!$D321&amp;","&amp;Sheet4!$E321</f>
        <v>244H014G,Ph2</v>
      </c>
      <c r="D321" s="1" t="s">
        <v>204</v>
      </c>
      <c r="E321" s="1" t="s">
        <v>9</v>
      </c>
      <c r="F321" s="1">
        <v>110</v>
      </c>
      <c r="G321" s="1">
        <v>60</v>
      </c>
      <c r="H321" s="1">
        <v>35</v>
      </c>
      <c r="I321" s="1"/>
      <c r="J321" s="11">
        <f>Table1[[#This Row],[Sam]]/6</f>
        <v>0</v>
      </c>
      <c r="K321" s="13"/>
      <c r="L321" s="13"/>
      <c r="M321" s="13"/>
      <c r="N321" s="13"/>
      <c r="O321" s="13"/>
      <c r="P321" s="13"/>
      <c r="Q321" s="14">
        <f>SUM(Sheet4!$K321:$P321)</f>
        <v>0</v>
      </c>
    </row>
    <row r="322" spans="1:17" x14ac:dyDescent="0.25">
      <c r="A322" s="8" t="s">
        <v>177</v>
      </c>
      <c r="B322" s="6" t="s">
        <v>133</v>
      </c>
      <c r="C322" s="1" t="str">
        <f>Sheet4!$D322&amp;","&amp;Sheet4!$E322</f>
        <v>244H014G,Ph3</v>
      </c>
      <c r="D322" s="1" t="s">
        <v>204</v>
      </c>
      <c r="E322" s="1" t="s">
        <v>78</v>
      </c>
      <c r="F322" s="1">
        <v>88</v>
      </c>
      <c r="G322" s="1">
        <v>20</v>
      </c>
      <c r="H322" s="1">
        <v>10</v>
      </c>
      <c r="I322" s="1"/>
      <c r="J322" s="11">
        <f>Table1[[#This Row],[Sam]]/6</f>
        <v>0</v>
      </c>
      <c r="K322" s="13"/>
      <c r="L322" s="13"/>
      <c r="M322" s="13"/>
      <c r="N322" s="13"/>
      <c r="O322" s="13"/>
      <c r="P322" s="13"/>
      <c r="Q322" s="14">
        <f>SUM(Sheet4!$K322:$P322)</f>
        <v>0</v>
      </c>
    </row>
    <row r="323" spans="1:17" x14ac:dyDescent="0.25">
      <c r="A323" s="8" t="s">
        <v>178</v>
      </c>
      <c r="B323" s="6" t="s">
        <v>133</v>
      </c>
      <c r="C323" s="1" t="str">
        <f>Sheet4!$D323&amp;","&amp;Sheet4!$E323</f>
        <v>344F141A,Ph1</v>
      </c>
      <c r="D323" s="1" t="s">
        <v>205</v>
      </c>
      <c r="E323" s="1" t="s">
        <v>8</v>
      </c>
      <c r="F323" s="1"/>
      <c r="G323" s="1"/>
      <c r="H323" s="1"/>
      <c r="I323" s="1"/>
      <c r="J323" s="11">
        <f>Table1[[#This Row],[Sam]]/6</f>
        <v>0</v>
      </c>
      <c r="K323" s="13"/>
      <c r="L323" s="13"/>
      <c r="M323" s="13"/>
      <c r="N323" s="13"/>
      <c r="O323" s="13"/>
      <c r="P323" s="13"/>
      <c r="Q323" s="14">
        <f>SUM(Sheet4!$K323:$P323)</f>
        <v>0</v>
      </c>
    </row>
    <row r="324" spans="1:17" x14ac:dyDescent="0.25">
      <c r="A324" s="8" t="s">
        <v>178</v>
      </c>
      <c r="B324" s="6" t="s">
        <v>133</v>
      </c>
      <c r="C324" s="1" t="str">
        <f>Sheet4!$D324&amp;","&amp;Sheet4!$E324</f>
        <v>344F141A,Ph2</v>
      </c>
      <c r="D324" s="1" t="s">
        <v>205</v>
      </c>
      <c r="E324" s="1" t="s">
        <v>9</v>
      </c>
      <c r="F324" s="1"/>
      <c r="G324" s="1"/>
      <c r="H324" s="1"/>
      <c r="I324" s="1"/>
      <c r="J324" s="11">
        <f>Table1[[#This Row],[Sam]]/6</f>
        <v>0</v>
      </c>
      <c r="K324" s="13"/>
      <c r="L324" s="13"/>
      <c r="M324" s="13"/>
      <c r="N324" s="13"/>
      <c r="O324" s="13"/>
      <c r="P324" s="13"/>
      <c r="Q324" s="14">
        <f>SUM(Sheet4!$K324:$P324)</f>
        <v>0</v>
      </c>
    </row>
    <row r="325" spans="1:17" x14ac:dyDescent="0.25">
      <c r="A325" s="8" t="s">
        <v>178</v>
      </c>
      <c r="B325" s="6" t="s">
        <v>133</v>
      </c>
      <c r="C325" s="1" t="str">
        <f>Sheet4!$D325&amp;","&amp;Sheet4!$E325</f>
        <v>344F141A,Ph3</v>
      </c>
      <c r="D325" s="1" t="s">
        <v>205</v>
      </c>
      <c r="E325" s="1" t="s">
        <v>78</v>
      </c>
      <c r="F325" s="1"/>
      <c r="G325" s="1"/>
      <c r="H325" s="1"/>
      <c r="I325" s="1"/>
      <c r="J325" s="11">
        <f>Table1[[#This Row],[Sam]]/6</f>
        <v>0</v>
      </c>
      <c r="K325" s="13"/>
      <c r="L325" s="13"/>
      <c r="M325" s="13"/>
      <c r="N325" s="13"/>
      <c r="O325" s="13"/>
      <c r="P325" s="13"/>
      <c r="Q325" s="14">
        <f>SUM(Sheet4!$K325:$P325)</f>
        <v>0</v>
      </c>
    </row>
    <row r="326" spans="1:17" x14ac:dyDescent="0.25">
      <c r="A326" s="8" t="s">
        <v>179</v>
      </c>
      <c r="B326" s="6" t="s">
        <v>133</v>
      </c>
      <c r="C326" s="1" t="str">
        <f>Sheet4!$D326&amp;","&amp;Sheet4!$E326</f>
        <v>344F179B,Ph1</v>
      </c>
      <c r="D326" s="1" t="s">
        <v>206</v>
      </c>
      <c r="E326" s="1" t="s">
        <v>8</v>
      </c>
      <c r="F326" s="1"/>
      <c r="G326" s="1"/>
      <c r="H326" s="1"/>
      <c r="I326" s="1"/>
      <c r="J326" s="11">
        <f>Table1[[#This Row],[Sam]]/6</f>
        <v>0</v>
      </c>
      <c r="K326" s="13"/>
      <c r="L326" s="13"/>
      <c r="M326" s="13"/>
      <c r="N326" s="13"/>
      <c r="O326" s="13"/>
      <c r="P326" s="13"/>
      <c r="Q326" s="14">
        <f>SUM(Sheet4!$K326:$P326)</f>
        <v>0</v>
      </c>
    </row>
    <row r="327" spans="1:17" x14ac:dyDescent="0.25">
      <c r="A327" s="8" t="s">
        <v>179</v>
      </c>
      <c r="B327" s="6" t="s">
        <v>133</v>
      </c>
      <c r="C327" s="1" t="str">
        <f>Sheet4!$D327&amp;","&amp;Sheet4!$E327</f>
        <v>344F179B,Ph2</v>
      </c>
      <c r="D327" s="1" t="s">
        <v>206</v>
      </c>
      <c r="E327" s="1" t="s">
        <v>9</v>
      </c>
      <c r="F327" s="1"/>
      <c r="G327" s="1"/>
      <c r="H327" s="1"/>
      <c r="I327" s="1"/>
      <c r="J327" s="11">
        <f>Table1[[#This Row],[Sam]]/6</f>
        <v>0</v>
      </c>
      <c r="K327" s="13"/>
      <c r="L327" s="13"/>
      <c r="M327" s="13"/>
      <c r="N327" s="13"/>
      <c r="O327" s="13"/>
      <c r="P327" s="13"/>
      <c r="Q327" s="14">
        <f>SUM(Sheet4!$K327:$P327)</f>
        <v>0</v>
      </c>
    </row>
    <row r="328" spans="1:17" x14ac:dyDescent="0.25">
      <c r="A328" s="8" t="s">
        <v>179</v>
      </c>
      <c r="B328" s="6" t="s">
        <v>133</v>
      </c>
      <c r="C328" s="1" t="str">
        <f>Sheet4!$D328&amp;","&amp;Sheet4!$E328</f>
        <v>344F179B,Ph3</v>
      </c>
      <c r="D328" s="1" t="s">
        <v>206</v>
      </c>
      <c r="E328" s="1" t="s">
        <v>78</v>
      </c>
      <c r="F328" s="1"/>
      <c r="G328" s="1"/>
      <c r="H328" s="1"/>
      <c r="I328" s="1"/>
      <c r="J328" s="11">
        <f>Table1[[#This Row],[Sam]]/6</f>
        <v>0</v>
      </c>
      <c r="K328" s="13"/>
      <c r="L328" s="13"/>
      <c r="M328" s="13"/>
      <c r="N328" s="13"/>
      <c r="O328" s="13"/>
      <c r="P328" s="13"/>
      <c r="Q328" s="14">
        <f>SUM(Sheet4!$K328:$P328)</f>
        <v>0</v>
      </c>
    </row>
    <row r="329" spans="1:17" x14ac:dyDescent="0.25">
      <c r="A329" s="8" t="s">
        <v>180</v>
      </c>
      <c r="B329" s="6" t="s">
        <v>133</v>
      </c>
      <c r="C329" s="1" t="str">
        <f>Sheet4!$D329&amp;","&amp;Sheet4!$E329</f>
        <v>344F180B,Ph1</v>
      </c>
      <c r="D329" s="1" t="s">
        <v>207</v>
      </c>
      <c r="E329" s="1" t="s">
        <v>8</v>
      </c>
      <c r="F329" s="1"/>
      <c r="G329" s="1"/>
      <c r="H329" s="1"/>
      <c r="I329" s="1"/>
      <c r="J329" s="11">
        <f>Table1[[#This Row],[Sam]]/6</f>
        <v>0</v>
      </c>
      <c r="K329" s="13"/>
      <c r="L329" s="13"/>
      <c r="M329" s="13"/>
      <c r="N329" s="13"/>
      <c r="O329" s="13"/>
      <c r="P329" s="13"/>
      <c r="Q329" s="14">
        <f>SUM(Sheet4!$K329:$P329)</f>
        <v>0</v>
      </c>
    </row>
    <row r="330" spans="1:17" x14ac:dyDescent="0.25">
      <c r="A330" s="8" t="s">
        <v>180</v>
      </c>
      <c r="B330" s="6" t="s">
        <v>133</v>
      </c>
      <c r="C330" s="1" t="str">
        <f>Sheet4!$D330&amp;","&amp;Sheet4!$E330</f>
        <v>344F180B,Ph2</v>
      </c>
      <c r="D330" s="1" t="s">
        <v>207</v>
      </c>
      <c r="E330" s="1" t="s">
        <v>9</v>
      </c>
      <c r="F330" s="1"/>
      <c r="G330" s="1"/>
      <c r="H330" s="1"/>
      <c r="I330" s="1"/>
      <c r="J330" s="11">
        <f>Table1[[#This Row],[Sam]]/6</f>
        <v>0</v>
      </c>
      <c r="K330" s="13"/>
      <c r="L330" s="13"/>
      <c r="M330" s="13"/>
      <c r="N330" s="13"/>
      <c r="O330" s="13"/>
      <c r="P330" s="13"/>
      <c r="Q330" s="14">
        <f>SUM(Sheet4!$K330:$P330)</f>
        <v>0</v>
      </c>
    </row>
    <row r="331" spans="1:17" x14ac:dyDescent="0.25">
      <c r="A331" s="8" t="s">
        <v>180</v>
      </c>
      <c r="B331" s="6" t="s">
        <v>133</v>
      </c>
      <c r="C331" s="1" t="str">
        <f>Sheet4!$D331&amp;","&amp;Sheet4!$E331</f>
        <v>344F180B,Ph3</v>
      </c>
      <c r="D331" s="1" t="s">
        <v>207</v>
      </c>
      <c r="E331" s="1" t="s">
        <v>78</v>
      </c>
      <c r="F331" s="1"/>
      <c r="G331" s="1"/>
      <c r="H331" s="1"/>
      <c r="I331" s="1"/>
      <c r="J331" s="11">
        <f>Table1[[#This Row],[Sam]]/6</f>
        <v>0</v>
      </c>
      <c r="K331" s="13"/>
      <c r="L331" s="13"/>
      <c r="M331" s="13"/>
      <c r="N331" s="13"/>
      <c r="O331" s="13"/>
      <c r="P331" s="13"/>
      <c r="Q331" s="14">
        <f>SUM(Sheet4!$K331:$P331)</f>
        <v>0</v>
      </c>
    </row>
    <row r="332" spans="1:17" x14ac:dyDescent="0.25">
      <c r="A332" s="8" t="s">
        <v>180</v>
      </c>
      <c r="B332" s="6" t="s">
        <v>133</v>
      </c>
      <c r="C332" s="1" t="str">
        <f>Sheet4!$D332&amp;","&amp;Sheet4!$E332</f>
        <v>344F180C,Ph1</v>
      </c>
      <c r="D332" s="1" t="s">
        <v>208</v>
      </c>
      <c r="E332" s="1" t="s">
        <v>8</v>
      </c>
      <c r="F332" s="1"/>
      <c r="G332" s="1"/>
      <c r="H332" s="1"/>
      <c r="I332" s="1"/>
      <c r="J332" s="11">
        <f>Table1[[#This Row],[Sam]]/6</f>
        <v>0</v>
      </c>
      <c r="K332" s="13"/>
      <c r="L332" s="13"/>
      <c r="M332" s="13"/>
      <c r="N332" s="13"/>
      <c r="O332" s="13"/>
      <c r="P332" s="13"/>
      <c r="Q332" s="14">
        <f>SUM(Sheet4!$K332:$P332)</f>
        <v>0</v>
      </c>
    </row>
    <row r="333" spans="1:17" x14ac:dyDescent="0.25">
      <c r="A333" s="8" t="s">
        <v>180</v>
      </c>
      <c r="B333" s="6" t="s">
        <v>133</v>
      </c>
      <c r="C333" s="1" t="str">
        <f>Sheet4!$D333&amp;","&amp;Sheet4!$E333</f>
        <v>344F180C,Ph2</v>
      </c>
      <c r="D333" s="1" t="s">
        <v>208</v>
      </c>
      <c r="E333" s="1" t="s">
        <v>9</v>
      </c>
      <c r="F333" s="1"/>
      <c r="G333" s="1"/>
      <c r="H333" s="1"/>
      <c r="I333" s="1"/>
      <c r="J333" s="11">
        <f>Table1[[#This Row],[Sam]]/6</f>
        <v>0</v>
      </c>
      <c r="K333" s="13"/>
      <c r="L333" s="13"/>
      <c r="M333" s="13"/>
      <c r="N333" s="13"/>
      <c r="O333" s="13"/>
      <c r="P333" s="13"/>
      <c r="Q333" s="14">
        <f>SUM(Sheet4!$K333:$P333)</f>
        <v>0</v>
      </c>
    </row>
    <row r="334" spans="1:17" x14ac:dyDescent="0.25">
      <c r="A334" s="8" t="s">
        <v>180</v>
      </c>
      <c r="B334" s="6" t="s">
        <v>133</v>
      </c>
      <c r="C334" s="1" t="str">
        <f>Sheet4!$D334&amp;","&amp;Sheet4!$E334</f>
        <v>344F180C,Ph3</v>
      </c>
      <c r="D334" s="1" t="s">
        <v>208</v>
      </c>
      <c r="E334" s="1" t="s">
        <v>78</v>
      </c>
      <c r="F334" s="1"/>
      <c r="G334" s="1"/>
      <c r="H334" s="1"/>
      <c r="I334" s="1"/>
      <c r="J334" s="11">
        <f>Table1[[#This Row],[Sam]]/6</f>
        <v>0</v>
      </c>
      <c r="K334" s="13"/>
      <c r="L334" s="13"/>
      <c r="M334" s="13"/>
      <c r="N334" s="13"/>
      <c r="O334" s="13"/>
      <c r="P334" s="13"/>
      <c r="Q334" s="14">
        <f>SUM(Sheet4!$K334:$P334)</f>
        <v>0</v>
      </c>
    </row>
    <row r="335" spans="1:17" x14ac:dyDescent="0.25">
      <c r="A335" s="8" t="s">
        <v>175</v>
      </c>
      <c r="B335" s="6" t="s">
        <v>133</v>
      </c>
      <c r="C335" s="1" t="str">
        <f>Sheet4!$D335&amp;","&amp;Sheet4!$E335</f>
        <v>344F214B,Ph1</v>
      </c>
      <c r="D335" s="1" t="s">
        <v>209</v>
      </c>
      <c r="E335" s="1" t="s">
        <v>8</v>
      </c>
      <c r="F335" s="1">
        <v>135</v>
      </c>
      <c r="G335" s="1">
        <v>77</v>
      </c>
      <c r="H335" s="1">
        <v>70</v>
      </c>
      <c r="I335" s="1">
        <v>26.97</v>
      </c>
      <c r="J335" s="11">
        <f>Table1[[#This Row],[Sam]]/6</f>
        <v>4.4950000000000001</v>
      </c>
      <c r="K335" s="13">
        <f>0.614*1.04</f>
        <v>0.63856000000000002</v>
      </c>
      <c r="L335" s="13"/>
      <c r="M335" s="13">
        <f>0.091*1.04</f>
        <v>9.4640000000000002E-2</v>
      </c>
      <c r="N335" s="13"/>
      <c r="O335" s="13">
        <v>2.1000000000000001E-2</v>
      </c>
      <c r="P335" s="13"/>
      <c r="Q335" s="14">
        <f>SUM(Sheet4!$K335:$P335)</f>
        <v>0.75420000000000009</v>
      </c>
    </row>
    <row r="336" spans="1:17" x14ac:dyDescent="0.25">
      <c r="A336" s="8" t="s">
        <v>175</v>
      </c>
      <c r="B336" s="6" t="s">
        <v>133</v>
      </c>
      <c r="C336" s="1" t="str">
        <f>Sheet4!$D336&amp;","&amp;Sheet4!$E336</f>
        <v>344F214B,Ph2</v>
      </c>
      <c r="D336" s="1" t="s">
        <v>209</v>
      </c>
      <c r="E336" s="1" t="s">
        <v>9</v>
      </c>
      <c r="F336" s="1">
        <v>120</v>
      </c>
      <c r="G336" s="1">
        <v>60</v>
      </c>
      <c r="H336" s="1">
        <v>35</v>
      </c>
      <c r="I336" s="1">
        <v>26.97</v>
      </c>
      <c r="J336" s="11">
        <f>Table1[[#This Row],[Sam]]/6</f>
        <v>4.4950000000000001</v>
      </c>
      <c r="K336" s="13">
        <f>0.614*1.04</f>
        <v>0.63856000000000002</v>
      </c>
      <c r="L336" s="13"/>
      <c r="M336" s="13">
        <f>0.091*1.04</f>
        <v>9.4640000000000002E-2</v>
      </c>
      <c r="N336" s="13"/>
      <c r="O336" s="13">
        <v>2.1000000000000001E-2</v>
      </c>
      <c r="P336" s="13"/>
      <c r="Q336" s="14">
        <f>SUM(Sheet4!$K336:$P336)</f>
        <v>0.75420000000000009</v>
      </c>
    </row>
    <row r="337" spans="1:17" x14ac:dyDescent="0.25">
      <c r="A337" s="8" t="s">
        <v>175</v>
      </c>
      <c r="B337" s="6" t="s">
        <v>133</v>
      </c>
      <c r="C337" s="1" t="str">
        <f>Sheet4!$D337&amp;","&amp;Sheet4!$E337</f>
        <v>344F214B,Ph3</v>
      </c>
      <c r="D337" s="1" t="s">
        <v>209</v>
      </c>
      <c r="E337" s="1" t="s">
        <v>78</v>
      </c>
      <c r="F337" s="1">
        <v>110</v>
      </c>
      <c r="G337" s="1">
        <v>20</v>
      </c>
      <c r="H337" s="1">
        <v>10</v>
      </c>
      <c r="I337" s="1">
        <v>26.97</v>
      </c>
      <c r="J337" s="11">
        <f>Table1[[#This Row],[Sam]]/6</f>
        <v>4.4950000000000001</v>
      </c>
      <c r="K337" s="13">
        <f>0.614*1.04</f>
        <v>0.63856000000000002</v>
      </c>
      <c r="L337" s="13"/>
      <c r="M337" s="13">
        <f>0.091*1.04</f>
        <v>9.4640000000000002E-2</v>
      </c>
      <c r="N337" s="13"/>
      <c r="O337" s="13">
        <v>2.1000000000000001E-2</v>
      </c>
      <c r="P337" s="13"/>
      <c r="Q337" s="14">
        <f>SUM(Sheet4!$K337:$P337)</f>
        <v>0.75420000000000009</v>
      </c>
    </row>
    <row r="338" spans="1:17" x14ac:dyDescent="0.25">
      <c r="A338" s="8" t="s">
        <v>181</v>
      </c>
      <c r="B338" s="6" t="s">
        <v>133</v>
      </c>
      <c r="C338" s="1" t="str">
        <f>Sheet4!$D338&amp;","&amp;Sheet4!$E338</f>
        <v>344N293A,Ph1</v>
      </c>
      <c r="D338" s="1" t="s">
        <v>210</v>
      </c>
      <c r="E338" s="1" t="s">
        <v>8</v>
      </c>
      <c r="F338" s="1">
        <v>120</v>
      </c>
      <c r="G338" s="1">
        <v>77</v>
      </c>
      <c r="H338" s="1">
        <v>70</v>
      </c>
      <c r="I338" s="1">
        <v>9.3000000000000007</v>
      </c>
      <c r="J338" s="11">
        <f>Table1[[#This Row],[Sam]]/6</f>
        <v>1.55</v>
      </c>
      <c r="K338" s="13">
        <v>0.27</v>
      </c>
      <c r="L338" s="13"/>
      <c r="M338" s="13">
        <v>1.2999999999999999E-2</v>
      </c>
      <c r="N338" s="13"/>
      <c r="O338" s="13"/>
      <c r="P338" s="13"/>
      <c r="Q338" s="14">
        <f>SUM(Sheet4!$K338:$P338)</f>
        <v>0.28300000000000003</v>
      </c>
    </row>
    <row r="339" spans="1:17" x14ac:dyDescent="0.25">
      <c r="A339" s="8" t="s">
        <v>181</v>
      </c>
      <c r="B339" s="6" t="s">
        <v>133</v>
      </c>
      <c r="C339" s="1" t="str">
        <f>Sheet4!$D339&amp;","&amp;Sheet4!$E339</f>
        <v>344N293A,Ph2</v>
      </c>
      <c r="D339" s="1" t="s">
        <v>210</v>
      </c>
      <c r="E339" s="1" t="s">
        <v>9</v>
      </c>
      <c r="F339" s="1">
        <v>110</v>
      </c>
      <c r="G339" s="1">
        <v>60</v>
      </c>
      <c r="H339" s="1">
        <v>35</v>
      </c>
      <c r="I339" s="1">
        <v>9.3000000000000007</v>
      </c>
      <c r="J339" s="11">
        <f>Table1[[#This Row],[Sam]]/6</f>
        <v>1.55</v>
      </c>
      <c r="K339" s="13">
        <v>0.27</v>
      </c>
      <c r="L339" s="13"/>
      <c r="M339" s="13">
        <v>1.2999999999999999E-2</v>
      </c>
      <c r="N339" s="13"/>
      <c r="O339" s="13"/>
      <c r="P339" s="13"/>
      <c r="Q339" s="14">
        <f>SUM(Sheet4!$K339:$P339)</f>
        <v>0.28300000000000003</v>
      </c>
    </row>
    <row r="340" spans="1:17" x14ac:dyDescent="0.25">
      <c r="A340" s="8" t="s">
        <v>181</v>
      </c>
      <c r="B340" s="6" t="s">
        <v>133</v>
      </c>
      <c r="C340" s="1" t="str">
        <f>Sheet4!$D340&amp;","&amp;Sheet4!$E340</f>
        <v>344N293A,Ph3</v>
      </c>
      <c r="D340" s="1" t="s">
        <v>210</v>
      </c>
      <c r="E340" s="1" t="s">
        <v>78</v>
      </c>
      <c r="F340" s="1">
        <v>88</v>
      </c>
      <c r="G340" s="1">
        <v>20</v>
      </c>
      <c r="H340" s="1">
        <v>10</v>
      </c>
      <c r="I340" s="1">
        <v>9.3000000000000007</v>
      </c>
      <c r="J340" s="11">
        <f>Table1[[#This Row],[Sam]]/6</f>
        <v>1.55</v>
      </c>
      <c r="K340" s="13">
        <v>0.27</v>
      </c>
      <c r="L340" s="13"/>
      <c r="M340" s="13">
        <v>1.2999999999999999E-2</v>
      </c>
      <c r="N340" s="13"/>
      <c r="O340" s="13"/>
      <c r="P340" s="13"/>
      <c r="Q340" s="14">
        <f>SUM(Sheet4!$K340:$P340)</f>
        <v>0.28300000000000003</v>
      </c>
    </row>
    <row r="341" spans="1:17" x14ac:dyDescent="0.25">
      <c r="A341" s="8" t="s">
        <v>182</v>
      </c>
      <c r="B341" s="6" t="s">
        <v>133</v>
      </c>
      <c r="C341" s="1" t="str">
        <f>Sheet4!$D341&amp;","&amp;Sheet4!$E341</f>
        <v>344N293B,Ph1</v>
      </c>
      <c r="D341" s="1" t="s">
        <v>211</v>
      </c>
      <c r="E341" s="1" t="s">
        <v>8</v>
      </c>
      <c r="F341" s="1">
        <v>120</v>
      </c>
      <c r="G341" s="1">
        <v>77</v>
      </c>
      <c r="H341" s="1">
        <v>70</v>
      </c>
      <c r="I341" s="1">
        <v>9.3000000000000007</v>
      </c>
      <c r="J341" s="11">
        <f>Table1[[#This Row],[Sam]]/6</f>
        <v>1.55</v>
      </c>
      <c r="K341" s="13">
        <v>0.27</v>
      </c>
      <c r="L341" s="13"/>
      <c r="M341" s="13">
        <v>1.2999999999999999E-2</v>
      </c>
      <c r="N341" s="13"/>
      <c r="O341" s="13"/>
      <c r="P341" s="13"/>
      <c r="Q341" s="14">
        <f>SUM(Sheet4!$K341:$P341)</f>
        <v>0.28300000000000003</v>
      </c>
    </row>
    <row r="342" spans="1:17" x14ac:dyDescent="0.25">
      <c r="A342" s="8" t="s">
        <v>182</v>
      </c>
      <c r="B342" s="6" t="s">
        <v>133</v>
      </c>
      <c r="C342" s="1" t="str">
        <f>Sheet4!$D342&amp;","&amp;Sheet4!$E342</f>
        <v>344N293B,Ph2</v>
      </c>
      <c r="D342" s="1" t="s">
        <v>211</v>
      </c>
      <c r="E342" s="1" t="s">
        <v>9</v>
      </c>
      <c r="F342" s="1">
        <v>110</v>
      </c>
      <c r="G342" s="1">
        <v>60</v>
      </c>
      <c r="H342" s="1">
        <v>35</v>
      </c>
      <c r="I342" s="1">
        <v>9.3000000000000007</v>
      </c>
      <c r="J342" s="11">
        <f>Table1[[#This Row],[Sam]]/6</f>
        <v>1.55</v>
      </c>
      <c r="K342" s="13">
        <v>0.27</v>
      </c>
      <c r="L342" s="13"/>
      <c r="M342" s="13">
        <v>1.2999999999999999E-2</v>
      </c>
      <c r="N342" s="13"/>
      <c r="O342" s="13"/>
      <c r="P342" s="13"/>
      <c r="Q342" s="14">
        <f>SUM(Sheet4!$K342:$P342)</f>
        <v>0.28300000000000003</v>
      </c>
    </row>
    <row r="343" spans="1:17" x14ac:dyDescent="0.25">
      <c r="A343" s="8" t="s">
        <v>182</v>
      </c>
      <c r="B343" s="6" t="s">
        <v>133</v>
      </c>
      <c r="C343" s="1" t="str">
        <f>Sheet4!$D343&amp;","&amp;Sheet4!$E343</f>
        <v>344N293B,Ph3</v>
      </c>
      <c r="D343" s="1" t="s">
        <v>211</v>
      </c>
      <c r="E343" s="1" t="s">
        <v>78</v>
      </c>
      <c r="F343" s="1">
        <v>88</v>
      </c>
      <c r="G343" s="1">
        <v>20</v>
      </c>
      <c r="H343" s="1">
        <v>10</v>
      </c>
      <c r="I343" s="1">
        <v>9.3000000000000007</v>
      </c>
      <c r="J343" s="11">
        <f>Table1[[#This Row],[Sam]]/6</f>
        <v>1.55</v>
      </c>
      <c r="K343" s="13">
        <v>0.27</v>
      </c>
      <c r="L343" s="13"/>
      <c r="M343" s="13">
        <v>1.2999999999999999E-2</v>
      </c>
      <c r="N343" s="13"/>
      <c r="O343" s="13"/>
      <c r="P343" s="13"/>
      <c r="Q343" s="14">
        <f>SUM(Sheet4!$K343:$P343)</f>
        <v>0.28300000000000003</v>
      </c>
    </row>
    <row r="344" spans="1:17" x14ac:dyDescent="0.25">
      <c r="A344" s="8" t="s">
        <v>183</v>
      </c>
      <c r="B344" s="6" t="s">
        <v>133</v>
      </c>
      <c r="C344" s="1" t="str">
        <f>Sheet4!$D344&amp;","&amp;Sheet4!$E344</f>
        <v>344N293C,Ph1</v>
      </c>
      <c r="D344" s="1" t="s">
        <v>212</v>
      </c>
      <c r="E344" s="1" t="s">
        <v>8</v>
      </c>
      <c r="F344" s="1">
        <v>120</v>
      </c>
      <c r="G344" s="1">
        <v>77</v>
      </c>
      <c r="H344" s="1">
        <v>70</v>
      </c>
      <c r="I344" s="1">
        <v>9.3000000000000007</v>
      </c>
      <c r="J344" s="11">
        <f>Table1[[#This Row],[Sam]]/6</f>
        <v>1.55</v>
      </c>
      <c r="K344" s="13">
        <v>0.27</v>
      </c>
      <c r="L344" s="13"/>
      <c r="M344" s="13">
        <v>1.2999999999999999E-2</v>
      </c>
      <c r="N344" s="13"/>
      <c r="O344" s="13"/>
      <c r="P344" s="13"/>
      <c r="Q344" s="14">
        <f>SUM(Sheet4!$K344:$P344)</f>
        <v>0.28300000000000003</v>
      </c>
    </row>
    <row r="345" spans="1:17" x14ac:dyDescent="0.25">
      <c r="A345" s="8" t="s">
        <v>183</v>
      </c>
      <c r="B345" s="6" t="s">
        <v>133</v>
      </c>
      <c r="C345" s="1" t="str">
        <f>Sheet4!$D345&amp;","&amp;Sheet4!$E345</f>
        <v>344N293C,Ph2</v>
      </c>
      <c r="D345" s="1" t="s">
        <v>212</v>
      </c>
      <c r="E345" s="1" t="s">
        <v>9</v>
      </c>
      <c r="F345" s="1">
        <v>110</v>
      </c>
      <c r="G345" s="1">
        <v>60</v>
      </c>
      <c r="H345" s="1">
        <v>35</v>
      </c>
      <c r="I345" s="1">
        <v>9.3000000000000007</v>
      </c>
      <c r="J345" s="11">
        <f>Table1[[#This Row],[Sam]]/6</f>
        <v>1.55</v>
      </c>
      <c r="K345" s="13">
        <v>0.27</v>
      </c>
      <c r="L345" s="13"/>
      <c r="M345" s="13">
        <v>1.2999999999999999E-2</v>
      </c>
      <c r="N345" s="13"/>
      <c r="O345" s="13"/>
      <c r="P345" s="13"/>
      <c r="Q345" s="14">
        <f>SUM(Sheet4!$K345:$P345)</f>
        <v>0.28300000000000003</v>
      </c>
    </row>
    <row r="346" spans="1:17" x14ac:dyDescent="0.25">
      <c r="A346" s="8" t="s">
        <v>183</v>
      </c>
      <c r="B346" s="6" t="s">
        <v>133</v>
      </c>
      <c r="C346" s="1" t="str">
        <f>Sheet4!$D346&amp;","&amp;Sheet4!$E346</f>
        <v>344N293C,Ph3</v>
      </c>
      <c r="D346" s="1" t="s">
        <v>212</v>
      </c>
      <c r="E346" s="1" t="s">
        <v>78</v>
      </c>
      <c r="F346" s="1">
        <v>88</v>
      </c>
      <c r="G346" s="1">
        <v>20</v>
      </c>
      <c r="H346" s="1">
        <v>10</v>
      </c>
      <c r="I346" s="1">
        <v>9.3000000000000007</v>
      </c>
      <c r="J346" s="11">
        <f>Table1[[#This Row],[Sam]]/6</f>
        <v>1.55</v>
      </c>
      <c r="K346" s="13">
        <v>0.27</v>
      </c>
      <c r="L346" s="13"/>
      <c r="M346" s="13">
        <v>1.2999999999999999E-2</v>
      </c>
      <c r="N346" s="13"/>
      <c r="O346" s="13"/>
      <c r="P346" s="13"/>
      <c r="Q346" s="14">
        <f>SUM(Sheet4!$K346:$P346)</f>
        <v>0.28300000000000003</v>
      </c>
    </row>
    <row r="347" spans="1:17" x14ac:dyDescent="0.25">
      <c r="A347" s="8" t="s">
        <v>184</v>
      </c>
      <c r="B347" s="6" t="s">
        <v>133</v>
      </c>
      <c r="C347" s="1" t="str">
        <f>Sheet4!$D347&amp;","&amp;Sheet4!$E347</f>
        <v>344N293D,Ph1</v>
      </c>
      <c r="D347" s="1" t="s">
        <v>213</v>
      </c>
      <c r="E347" s="1" t="s">
        <v>8</v>
      </c>
      <c r="F347" s="1">
        <v>120</v>
      </c>
      <c r="G347" s="1">
        <v>77</v>
      </c>
      <c r="H347" s="1">
        <v>70</v>
      </c>
      <c r="I347" s="1">
        <v>9.3000000000000007</v>
      </c>
      <c r="J347" s="11">
        <f>Table1[[#This Row],[Sam]]/6</f>
        <v>1.55</v>
      </c>
      <c r="K347" s="13">
        <v>0.27</v>
      </c>
      <c r="L347" s="13"/>
      <c r="M347" s="13">
        <v>1.2999999999999999E-2</v>
      </c>
      <c r="N347" s="13"/>
      <c r="O347" s="13"/>
      <c r="P347" s="13"/>
      <c r="Q347" s="14">
        <f>SUM(Sheet4!$K347:$P347)</f>
        <v>0.28300000000000003</v>
      </c>
    </row>
    <row r="348" spans="1:17" x14ac:dyDescent="0.25">
      <c r="A348" s="8" t="s">
        <v>184</v>
      </c>
      <c r="B348" s="6" t="s">
        <v>133</v>
      </c>
      <c r="C348" s="1" t="str">
        <f>Sheet4!$D348&amp;","&amp;Sheet4!$E348</f>
        <v>344N293D,Ph2</v>
      </c>
      <c r="D348" s="1" t="s">
        <v>213</v>
      </c>
      <c r="E348" s="1" t="s">
        <v>9</v>
      </c>
      <c r="F348" s="1">
        <v>110</v>
      </c>
      <c r="G348" s="1">
        <v>60</v>
      </c>
      <c r="H348" s="1">
        <v>35</v>
      </c>
      <c r="I348" s="1">
        <v>9.3000000000000007</v>
      </c>
      <c r="J348" s="11">
        <f>Table1[[#This Row],[Sam]]/6</f>
        <v>1.55</v>
      </c>
      <c r="K348" s="13">
        <v>0.27</v>
      </c>
      <c r="L348" s="13"/>
      <c r="M348" s="13">
        <v>1.2999999999999999E-2</v>
      </c>
      <c r="N348" s="13"/>
      <c r="O348" s="13"/>
      <c r="P348" s="13"/>
      <c r="Q348" s="14">
        <f>SUM(Sheet4!$K348:$P348)</f>
        <v>0.28300000000000003</v>
      </c>
    </row>
    <row r="349" spans="1:17" x14ac:dyDescent="0.25">
      <c r="A349" s="8" t="s">
        <v>184</v>
      </c>
      <c r="B349" s="6" t="s">
        <v>133</v>
      </c>
      <c r="C349" s="1" t="str">
        <f>Sheet4!$D349&amp;","&amp;Sheet4!$E349</f>
        <v>344N293D,Ph3</v>
      </c>
      <c r="D349" s="1" t="s">
        <v>213</v>
      </c>
      <c r="E349" s="1" t="s">
        <v>78</v>
      </c>
      <c r="F349" s="1">
        <v>88</v>
      </c>
      <c r="G349" s="1">
        <v>20</v>
      </c>
      <c r="H349" s="1">
        <v>10</v>
      </c>
      <c r="I349" s="1">
        <v>9.3000000000000007</v>
      </c>
      <c r="J349" s="11">
        <f>Table1[[#This Row],[Sam]]/6</f>
        <v>1.55</v>
      </c>
      <c r="K349" s="13">
        <v>0.27</v>
      </c>
      <c r="L349" s="13"/>
      <c r="M349" s="13">
        <v>1.2999999999999999E-2</v>
      </c>
      <c r="N349" s="13"/>
      <c r="O349" s="13"/>
      <c r="P349" s="13"/>
      <c r="Q349" s="14">
        <f>SUM(Sheet4!$K349:$P349)</f>
        <v>0.28300000000000003</v>
      </c>
    </row>
    <row r="350" spans="1:17" x14ac:dyDescent="0.25">
      <c r="A350" s="8" t="s">
        <v>185</v>
      </c>
      <c r="B350" s="6" t="s">
        <v>133</v>
      </c>
      <c r="C350" s="1" t="str">
        <f>Sheet4!$D350&amp;","&amp;Sheet4!$E350</f>
        <v>344N294A,Ph1</v>
      </c>
      <c r="D350" s="1" t="s">
        <v>214</v>
      </c>
      <c r="E350" s="1" t="s">
        <v>8</v>
      </c>
      <c r="F350" s="1">
        <v>120</v>
      </c>
      <c r="G350" s="1">
        <v>77</v>
      </c>
      <c r="H350" s="1">
        <v>70</v>
      </c>
      <c r="I350" s="1">
        <v>9.3000000000000007</v>
      </c>
      <c r="J350" s="11">
        <f>Table1[[#This Row],[Sam]]/6</f>
        <v>1.55</v>
      </c>
      <c r="K350" s="13">
        <v>0.27</v>
      </c>
      <c r="L350" s="13"/>
      <c r="M350" s="13">
        <v>1.2999999999999999E-2</v>
      </c>
      <c r="N350" s="13"/>
      <c r="O350" s="13"/>
      <c r="P350" s="13"/>
      <c r="Q350" s="14">
        <f>SUM(Sheet4!$K350:$P350)</f>
        <v>0.28300000000000003</v>
      </c>
    </row>
    <row r="351" spans="1:17" x14ac:dyDescent="0.25">
      <c r="A351" s="8" t="s">
        <v>185</v>
      </c>
      <c r="B351" s="6" t="s">
        <v>133</v>
      </c>
      <c r="C351" s="1" t="str">
        <f>Sheet4!$D351&amp;","&amp;Sheet4!$E351</f>
        <v>344N294A,Ph2</v>
      </c>
      <c r="D351" s="1" t="s">
        <v>214</v>
      </c>
      <c r="E351" s="1" t="s">
        <v>9</v>
      </c>
      <c r="F351" s="1">
        <v>110</v>
      </c>
      <c r="G351" s="1">
        <v>60</v>
      </c>
      <c r="H351" s="1">
        <v>35</v>
      </c>
      <c r="I351" s="1">
        <v>9.3000000000000007</v>
      </c>
      <c r="J351" s="11">
        <f>Table1[[#This Row],[Sam]]/6</f>
        <v>1.55</v>
      </c>
      <c r="K351" s="13">
        <v>0.27</v>
      </c>
      <c r="L351" s="13"/>
      <c r="M351" s="13">
        <v>1.2999999999999999E-2</v>
      </c>
      <c r="N351" s="13"/>
      <c r="O351" s="13"/>
      <c r="P351" s="13"/>
      <c r="Q351" s="14">
        <f>SUM(Sheet4!$K351:$P351)</f>
        <v>0.28300000000000003</v>
      </c>
    </row>
    <row r="352" spans="1:17" x14ac:dyDescent="0.25">
      <c r="A352" s="8" t="s">
        <v>185</v>
      </c>
      <c r="B352" s="6" t="s">
        <v>133</v>
      </c>
      <c r="C352" s="1" t="str">
        <f>Sheet4!$D352&amp;","&amp;Sheet4!$E352</f>
        <v>344N294A,Ph3</v>
      </c>
      <c r="D352" s="1" t="s">
        <v>214</v>
      </c>
      <c r="E352" s="1" t="s">
        <v>78</v>
      </c>
      <c r="F352" s="1">
        <v>88</v>
      </c>
      <c r="G352" s="1">
        <v>20</v>
      </c>
      <c r="H352" s="1">
        <v>10</v>
      </c>
      <c r="I352" s="1">
        <v>9.3000000000000007</v>
      </c>
      <c r="J352" s="11">
        <f>Table1[[#This Row],[Sam]]/6</f>
        <v>1.55</v>
      </c>
      <c r="K352" s="13">
        <v>0.27</v>
      </c>
      <c r="L352" s="13"/>
      <c r="M352" s="13">
        <v>1.2999999999999999E-2</v>
      </c>
      <c r="N352" s="13"/>
      <c r="O352" s="13"/>
      <c r="P352" s="13"/>
      <c r="Q352" s="14">
        <f>SUM(Sheet4!$K352:$P352)</f>
        <v>0.28300000000000003</v>
      </c>
    </row>
    <row r="353" spans="1:17" x14ac:dyDescent="0.25">
      <c r="A353" s="8" t="s">
        <v>186</v>
      </c>
      <c r="B353" s="6" t="s">
        <v>133</v>
      </c>
      <c r="C353" s="1" t="str">
        <f>Sheet4!$D353&amp;","&amp;Sheet4!$E353</f>
        <v>344N295A,Ph1</v>
      </c>
      <c r="D353" s="1" t="s">
        <v>215</v>
      </c>
      <c r="E353" s="1" t="s">
        <v>8</v>
      </c>
      <c r="F353" s="1">
        <v>120</v>
      </c>
      <c r="G353" s="1">
        <v>77</v>
      </c>
      <c r="H353" s="1">
        <v>70</v>
      </c>
      <c r="I353" s="1">
        <v>9.3000000000000007</v>
      </c>
      <c r="J353" s="11">
        <f>Table1[[#This Row],[Sam]]/6</f>
        <v>1.55</v>
      </c>
      <c r="K353" s="13">
        <v>0.27</v>
      </c>
      <c r="L353" s="13"/>
      <c r="M353" s="13">
        <v>1.2999999999999999E-2</v>
      </c>
      <c r="N353" s="13"/>
      <c r="O353" s="13"/>
      <c r="P353" s="13"/>
      <c r="Q353" s="14">
        <f>SUM(Sheet4!$K353:$P353)</f>
        <v>0.28300000000000003</v>
      </c>
    </row>
    <row r="354" spans="1:17" x14ac:dyDescent="0.25">
      <c r="A354" s="8" t="s">
        <v>186</v>
      </c>
      <c r="B354" s="6" t="s">
        <v>133</v>
      </c>
      <c r="C354" s="1" t="str">
        <f>Sheet4!$D354&amp;","&amp;Sheet4!$E354</f>
        <v>344N295A,Ph2</v>
      </c>
      <c r="D354" s="1" t="s">
        <v>215</v>
      </c>
      <c r="E354" s="1" t="s">
        <v>9</v>
      </c>
      <c r="F354" s="1">
        <v>110</v>
      </c>
      <c r="G354" s="1">
        <v>60</v>
      </c>
      <c r="H354" s="1">
        <v>35</v>
      </c>
      <c r="I354" s="1">
        <v>9.3000000000000007</v>
      </c>
      <c r="J354" s="11">
        <f>Table1[[#This Row],[Sam]]/6</f>
        <v>1.55</v>
      </c>
      <c r="K354" s="13">
        <v>0.27</v>
      </c>
      <c r="L354" s="13"/>
      <c r="M354" s="13">
        <v>1.2999999999999999E-2</v>
      </c>
      <c r="N354" s="13"/>
      <c r="O354" s="13"/>
      <c r="P354" s="13"/>
      <c r="Q354" s="14">
        <f>SUM(Sheet4!$K354:$P354)</f>
        <v>0.28300000000000003</v>
      </c>
    </row>
    <row r="355" spans="1:17" x14ac:dyDescent="0.25">
      <c r="A355" s="8" t="s">
        <v>186</v>
      </c>
      <c r="B355" s="6" t="s">
        <v>133</v>
      </c>
      <c r="C355" s="1" t="str">
        <f>Sheet4!$D355&amp;","&amp;Sheet4!$E355</f>
        <v>344N295A,Ph3</v>
      </c>
      <c r="D355" s="1" t="s">
        <v>215</v>
      </c>
      <c r="E355" s="1" t="s">
        <v>78</v>
      </c>
      <c r="F355" s="1">
        <v>88</v>
      </c>
      <c r="G355" s="1">
        <v>20</v>
      </c>
      <c r="H355" s="1">
        <v>10</v>
      </c>
      <c r="I355" s="1">
        <v>9.3000000000000007</v>
      </c>
      <c r="J355" s="11">
        <f>Table1[[#This Row],[Sam]]/6</f>
        <v>1.55</v>
      </c>
      <c r="K355" s="13">
        <v>0.27</v>
      </c>
      <c r="L355" s="13"/>
      <c r="M355" s="13">
        <v>1.2999999999999999E-2</v>
      </c>
      <c r="N355" s="13"/>
      <c r="O355" s="13"/>
      <c r="P355" s="13"/>
      <c r="Q355" s="14">
        <f>SUM(Sheet4!$K355:$P355)</f>
        <v>0.28300000000000003</v>
      </c>
    </row>
    <row r="356" spans="1:17" x14ac:dyDescent="0.25">
      <c r="A356" s="8" t="s">
        <v>187</v>
      </c>
      <c r="B356" s="6" t="s">
        <v>133</v>
      </c>
      <c r="C356" s="1" t="str">
        <f>Sheet4!$D356&amp;","&amp;Sheet4!$E356</f>
        <v>344N302A,Ph1</v>
      </c>
      <c r="D356" s="1" t="s">
        <v>216</v>
      </c>
      <c r="E356" s="1" t="s">
        <v>8</v>
      </c>
      <c r="F356" s="1">
        <v>120</v>
      </c>
      <c r="G356" s="1">
        <v>77</v>
      </c>
      <c r="H356" s="1">
        <v>70</v>
      </c>
      <c r="I356" s="1">
        <v>9.3000000000000007</v>
      </c>
      <c r="J356" s="11">
        <f>Table1[[#This Row],[Sam]]/6</f>
        <v>1.55</v>
      </c>
      <c r="K356" s="13">
        <v>0.27</v>
      </c>
      <c r="L356" s="13"/>
      <c r="M356" s="13">
        <v>1.2999999999999999E-2</v>
      </c>
      <c r="N356" s="13"/>
      <c r="O356" s="13"/>
      <c r="P356" s="13"/>
      <c r="Q356" s="14">
        <f>SUM(Sheet4!$K356:$P356)</f>
        <v>0.28300000000000003</v>
      </c>
    </row>
    <row r="357" spans="1:17" x14ac:dyDescent="0.25">
      <c r="A357" s="8" t="s">
        <v>187</v>
      </c>
      <c r="B357" s="6" t="s">
        <v>133</v>
      </c>
      <c r="C357" s="1" t="str">
        <f>Sheet4!$D357&amp;","&amp;Sheet4!$E357</f>
        <v>344N302A,Ph2</v>
      </c>
      <c r="D357" s="1" t="s">
        <v>216</v>
      </c>
      <c r="E357" s="1" t="s">
        <v>9</v>
      </c>
      <c r="F357" s="1">
        <v>110</v>
      </c>
      <c r="G357" s="1">
        <v>60</v>
      </c>
      <c r="H357" s="1">
        <v>35</v>
      </c>
      <c r="I357" s="1">
        <v>9.3000000000000007</v>
      </c>
      <c r="J357" s="11">
        <f>Table1[[#This Row],[Sam]]/6</f>
        <v>1.55</v>
      </c>
      <c r="K357" s="13">
        <v>0.27</v>
      </c>
      <c r="L357" s="13"/>
      <c r="M357" s="13">
        <v>1.2999999999999999E-2</v>
      </c>
      <c r="N357" s="13"/>
      <c r="O357" s="13"/>
      <c r="P357" s="13"/>
      <c r="Q357" s="14">
        <f>SUM(Sheet4!$K357:$P357)</f>
        <v>0.28300000000000003</v>
      </c>
    </row>
    <row r="358" spans="1:17" x14ac:dyDescent="0.25">
      <c r="A358" s="8" t="s">
        <v>187</v>
      </c>
      <c r="B358" s="6" t="s">
        <v>133</v>
      </c>
      <c r="C358" s="1" t="str">
        <f>Sheet4!$D358&amp;","&amp;Sheet4!$E358</f>
        <v>344N302A,Ph3</v>
      </c>
      <c r="D358" s="1" t="s">
        <v>216</v>
      </c>
      <c r="E358" s="1" t="s">
        <v>78</v>
      </c>
      <c r="F358" s="1">
        <v>88</v>
      </c>
      <c r="G358" s="1">
        <v>20</v>
      </c>
      <c r="H358" s="1">
        <v>10</v>
      </c>
      <c r="I358" s="1">
        <v>9.3000000000000007</v>
      </c>
      <c r="J358" s="11">
        <f>Table1[[#This Row],[Sam]]/6</f>
        <v>1.55</v>
      </c>
      <c r="K358" s="13">
        <v>0.27</v>
      </c>
      <c r="L358" s="13"/>
      <c r="M358" s="13">
        <v>1.2999999999999999E-2</v>
      </c>
      <c r="N358" s="13"/>
      <c r="O358" s="13"/>
      <c r="P358" s="13"/>
      <c r="Q358" s="14">
        <f>SUM(Sheet4!$K358:$P358)</f>
        <v>0.28300000000000003</v>
      </c>
    </row>
    <row r="359" spans="1:17" x14ac:dyDescent="0.25">
      <c r="A359" s="8" t="s">
        <v>188</v>
      </c>
      <c r="B359" s="6" t="s">
        <v>133</v>
      </c>
      <c r="C359" s="1" t="str">
        <f>Sheet4!$D359&amp;","&amp;Sheet4!$E359</f>
        <v>344N302B,Ph1</v>
      </c>
      <c r="D359" s="1" t="s">
        <v>217</v>
      </c>
      <c r="E359" s="1" t="s">
        <v>8</v>
      </c>
      <c r="F359" s="1">
        <v>120</v>
      </c>
      <c r="G359" s="1">
        <v>77</v>
      </c>
      <c r="H359" s="1">
        <v>70</v>
      </c>
      <c r="I359" s="1">
        <v>9.3000000000000007</v>
      </c>
      <c r="J359" s="11">
        <f>Table1[[#This Row],[Sam]]/6</f>
        <v>1.55</v>
      </c>
      <c r="K359" s="13">
        <v>0.27</v>
      </c>
      <c r="L359" s="13"/>
      <c r="M359" s="13">
        <v>1.2999999999999999E-2</v>
      </c>
      <c r="N359" s="13"/>
      <c r="O359" s="13"/>
      <c r="P359" s="13"/>
      <c r="Q359" s="14">
        <f>SUM(Sheet4!$K359:$P359)</f>
        <v>0.28300000000000003</v>
      </c>
    </row>
    <row r="360" spans="1:17" x14ac:dyDescent="0.25">
      <c r="A360" s="8" t="s">
        <v>188</v>
      </c>
      <c r="B360" s="6" t="s">
        <v>133</v>
      </c>
      <c r="C360" s="1" t="str">
        <f>Sheet4!$D360&amp;","&amp;Sheet4!$E360</f>
        <v>344N302B,Ph2</v>
      </c>
      <c r="D360" s="1" t="s">
        <v>217</v>
      </c>
      <c r="E360" s="1" t="s">
        <v>9</v>
      </c>
      <c r="F360" s="1">
        <v>110</v>
      </c>
      <c r="G360" s="1">
        <v>60</v>
      </c>
      <c r="H360" s="1">
        <v>35</v>
      </c>
      <c r="I360" s="1">
        <v>9.3000000000000007</v>
      </c>
      <c r="J360" s="11">
        <f>Table1[[#This Row],[Sam]]/6</f>
        <v>1.55</v>
      </c>
      <c r="K360" s="13">
        <v>0.27</v>
      </c>
      <c r="L360" s="13"/>
      <c r="M360" s="13">
        <v>1.2999999999999999E-2</v>
      </c>
      <c r="N360" s="13"/>
      <c r="O360" s="13"/>
      <c r="P360" s="13"/>
      <c r="Q360" s="14">
        <f>SUM(Sheet4!$K360:$P360)</f>
        <v>0.28300000000000003</v>
      </c>
    </row>
    <row r="361" spans="1:17" x14ac:dyDescent="0.25">
      <c r="A361" s="8" t="s">
        <v>188</v>
      </c>
      <c r="B361" s="6" t="s">
        <v>133</v>
      </c>
      <c r="C361" s="1" t="str">
        <f>Sheet4!$D361&amp;","&amp;Sheet4!$E361</f>
        <v>344N302B,Ph3</v>
      </c>
      <c r="D361" s="1" t="s">
        <v>217</v>
      </c>
      <c r="E361" s="1" t="s">
        <v>78</v>
      </c>
      <c r="F361" s="1">
        <v>88</v>
      </c>
      <c r="G361" s="1">
        <v>20</v>
      </c>
      <c r="H361" s="1">
        <v>10</v>
      </c>
      <c r="I361" s="1">
        <v>9.3000000000000007</v>
      </c>
      <c r="J361" s="11">
        <f>Table1[[#This Row],[Sam]]/6</f>
        <v>1.55</v>
      </c>
      <c r="K361" s="13">
        <v>0.27</v>
      </c>
      <c r="L361" s="13"/>
      <c r="M361" s="13">
        <v>1.2999999999999999E-2</v>
      </c>
      <c r="N361" s="13"/>
      <c r="O361" s="13"/>
      <c r="P361" s="13"/>
      <c r="Q361" s="14">
        <f>SUM(Sheet4!$K361:$P361)</f>
        <v>0.28300000000000003</v>
      </c>
    </row>
    <row r="362" spans="1:17" x14ac:dyDescent="0.25">
      <c r="A362" s="8" t="s">
        <v>189</v>
      </c>
      <c r="B362" s="6" t="s">
        <v>133</v>
      </c>
      <c r="C362" s="1" t="str">
        <f>Sheet4!$D362&amp;","&amp;Sheet4!$E362</f>
        <v>344N327A,Ph1</v>
      </c>
      <c r="D362" s="1" t="s">
        <v>218</v>
      </c>
      <c r="E362" s="1" t="s">
        <v>8</v>
      </c>
      <c r="F362" s="1">
        <v>120</v>
      </c>
      <c r="G362" s="1">
        <v>77</v>
      </c>
      <c r="H362" s="1">
        <v>70</v>
      </c>
      <c r="I362" s="1">
        <v>9.3000000000000007</v>
      </c>
      <c r="J362" s="11">
        <f>Table1[[#This Row],[Sam]]/6</f>
        <v>1.55</v>
      </c>
      <c r="K362" s="13">
        <v>0.27</v>
      </c>
      <c r="L362" s="13"/>
      <c r="M362" s="13">
        <v>1.2999999999999999E-2</v>
      </c>
      <c r="N362" s="13"/>
      <c r="O362" s="13"/>
      <c r="P362" s="13"/>
      <c r="Q362" s="14">
        <f>SUM(Sheet4!$K362:$P362)</f>
        <v>0.28300000000000003</v>
      </c>
    </row>
    <row r="363" spans="1:17" x14ac:dyDescent="0.25">
      <c r="A363" s="8" t="s">
        <v>189</v>
      </c>
      <c r="B363" s="6" t="s">
        <v>133</v>
      </c>
      <c r="C363" s="1" t="str">
        <f>Sheet4!$D363&amp;","&amp;Sheet4!$E363</f>
        <v>344N327A,Ph2</v>
      </c>
      <c r="D363" s="1" t="s">
        <v>218</v>
      </c>
      <c r="E363" s="1" t="s">
        <v>9</v>
      </c>
      <c r="F363" s="1">
        <v>110</v>
      </c>
      <c r="G363" s="1">
        <v>60</v>
      </c>
      <c r="H363" s="1">
        <v>35</v>
      </c>
      <c r="I363" s="1">
        <v>9.3000000000000007</v>
      </c>
      <c r="J363" s="11">
        <f>Table1[[#This Row],[Sam]]/6</f>
        <v>1.55</v>
      </c>
      <c r="K363" s="13">
        <v>0.27</v>
      </c>
      <c r="L363" s="13"/>
      <c r="M363" s="13">
        <v>1.2999999999999999E-2</v>
      </c>
      <c r="N363" s="13"/>
      <c r="O363" s="13"/>
      <c r="P363" s="13"/>
      <c r="Q363" s="14">
        <f>SUM(Sheet4!$K363:$P363)</f>
        <v>0.28300000000000003</v>
      </c>
    </row>
    <row r="364" spans="1:17" x14ac:dyDescent="0.25">
      <c r="A364" s="8" t="s">
        <v>189</v>
      </c>
      <c r="B364" s="6" t="s">
        <v>133</v>
      </c>
      <c r="C364" s="1" t="str">
        <f>Sheet4!$D364&amp;","&amp;Sheet4!$E364</f>
        <v>344N327A,Ph3</v>
      </c>
      <c r="D364" s="1" t="s">
        <v>218</v>
      </c>
      <c r="E364" s="1" t="s">
        <v>78</v>
      </c>
      <c r="F364" s="1">
        <v>88</v>
      </c>
      <c r="G364" s="1">
        <v>20</v>
      </c>
      <c r="H364" s="1">
        <v>10</v>
      </c>
      <c r="I364" s="1">
        <v>9.3000000000000007</v>
      </c>
      <c r="J364" s="11">
        <f>Table1[[#This Row],[Sam]]/6</f>
        <v>1.55</v>
      </c>
      <c r="K364" s="13">
        <v>0.27</v>
      </c>
      <c r="L364" s="13"/>
      <c r="M364" s="13">
        <v>1.2999999999999999E-2</v>
      </c>
      <c r="N364" s="13"/>
      <c r="O364" s="13"/>
      <c r="P364" s="13"/>
      <c r="Q364" s="14">
        <f>SUM(Sheet4!$K364:$P364)</f>
        <v>0.28300000000000003</v>
      </c>
    </row>
    <row r="365" spans="1:17" x14ac:dyDescent="0.25">
      <c r="A365" s="8" t="s">
        <v>190</v>
      </c>
      <c r="B365" s="6" t="s">
        <v>133</v>
      </c>
      <c r="C365" s="1" t="str">
        <f>Sheet4!$D365&amp;","&amp;Sheet4!$E365</f>
        <v>344N595A,Ph1</v>
      </c>
      <c r="D365" s="1" t="s">
        <v>219</v>
      </c>
      <c r="E365" s="1" t="s">
        <v>8</v>
      </c>
      <c r="F365" s="1">
        <v>120</v>
      </c>
      <c r="G365" s="1">
        <v>77</v>
      </c>
      <c r="H365" s="1">
        <v>70</v>
      </c>
      <c r="I365" s="1">
        <v>9.3000000000000007</v>
      </c>
      <c r="J365" s="11">
        <f>Table1[[#This Row],[Sam]]/6</f>
        <v>1.55</v>
      </c>
      <c r="K365" s="13">
        <f>0.256*1.04</f>
        <v>0.26624000000000003</v>
      </c>
      <c r="L365" s="13"/>
      <c r="M365" s="13">
        <f>0.011*1.04</f>
        <v>1.1440000000000001E-2</v>
      </c>
      <c r="N365" s="13"/>
      <c r="O365" s="13"/>
      <c r="P365" s="13"/>
      <c r="Q365" s="14">
        <f>SUM(Sheet4!$K365:$P365)</f>
        <v>0.27768000000000004</v>
      </c>
    </row>
    <row r="366" spans="1:17" x14ac:dyDescent="0.25">
      <c r="A366" s="8" t="s">
        <v>190</v>
      </c>
      <c r="B366" s="6" t="s">
        <v>133</v>
      </c>
      <c r="C366" s="1" t="str">
        <f>Sheet4!$D366&amp;","&amp;Sheet4!$E366</f>
        <v>344N595A,Ph2</v>
      </c>
      <c r="D366" s="1" t="s">
        <v>219</v>
      </c>
      <c r="E366" s="1" t="s">
        <v>9</v>
      </c>
      <c r="F366" s="1">
        <v>110</v>
      </c>
      <c r="G366" s="1">
        <v>60</v>
      </c>
      <c r="H366" s="1">
        <v>35</v>
      </c>
      <c r="I366" s="1">
        <v>9.3000000000000007</v>
      </c>
      <c r="J366" s="11">
        <f>Table1[[#This Row],[Sam]]/6</f>
        <v>1.55</v>
      </c>
      <c r="K366" s="13">
        <f t="shared" ref="K366:K379" si="84">0.256*1.04</f>
        <v>0.26624000000000003</v>
      </c>
      <c r="L366" s="13"/>
      <c r="M366" s="13">
        <f t="shared" ref="M366:M379" si="85">0.011*1.04</f>
        <v>1.1440000000000001E-2</v>
      </c>
      <c r="N366" s="13"/>
      <c r="O366" s="13"/>
      <c r="P366" s="13"/>
      <c r="Q366" s="14">
        <f>SUM(Sheet4!$K366:$P366)</f>
        <v>0.27768000000000004</v>
      </c>
    </row>
    <row r="367" spans="1:17" x14ac:dyDescent="0.25">
      <c r="A367" s="8" t="s">
        <v>190</v>
      </c>
      <c r="B367" s="6" t="s">
        <v>133</v>
      </c>
      <c r="C367" s="1" t="str">
        <f>Sheet4!$D367&amp;","&amp;Sheet4!$E367</f>
        <v>344N595A,Ph3</v>
      </c>
      <c r="D367" s="1" t="s">
        <v>219</v>
      </c>
      <c r="E367" s="1" t="s">
        <v>78</v>
      </c>
      <c r="F367" s="1">
        <v>88</v>
      </c>
      <c r="G367" s="1">
        <v>20</v>
      </c>
      <c r="H367" s="1">
        <v>10</v>
      </c>
      <c r="I367" s="1">
        <v>9.3000000000000007</v>
      </c>
      <c r="J367" s="11">
        <f>Table1[[#This Row],[Sam]]/6</f>
        <v>1.55</v>
      </c>
      <c r="K367" s="13">
        <f t="shared" si="84"/>
        <v>0.26624000000000003</v>
      </c>
      <c r="L367" s="13"/>
      <c r="M367" s="13">
        <f t="shared" si="85"/>
        <v>1.1440000000000001E-2</v>
      </c>
      <c r="N367" s="13"/>
      <c r="O367" s="13"/>
      <c r="P367" s="13"/>
      <c r="Q367" s="14">
        <f>SUM(Sheet4!$K367:$P367)</f>
        <v>0.27768000000000004</v>
      </c>
    </row>
    <row r="368" spans="1:17" x14ac:dyDescent="0.25">
      <c r="A368" s="8" t="s">
        <v>191</v>
      </c>
      <c r="B368" s="6" t="s">
        <v>133</v>
      </c>
      <c r="C368" s="1" t="str">
        <f>Sheet4!$D368&amp;","&amp;Sheet4!$E368</f>
        <v>344N595B,Ph1</v>
      </c>
      <c r="D368" s="1" t="s">
        <v>220</v>
      </c>
      <c r="E368" s="1" t="s">
        <v>8</v>
      </c>
      <c r="F368" s="1">
        <v>120</v>
      </c>
      <c r="G368" s="1">
        <v>77</v>
      </c>
      <c r="H368" s="1">
        <v>70</v>
      </c>
      <c r="I368" s="1">
        <v>9.3000000000000007</v>
      </c>
      <c r="J368" s="11">
        <f>Table1[[#This Row],[Sam]]/6</f>
        <v>1.55</v>
      </c>
      <c r="K368" s="13">
        <f t="shared" si="84"/>
        <v>0.26624000000000003</v>
      </c>
      <c r="L368" s="13"/>
      <c r="M368" s="13">
        <f t="shared" si="85"/>
        <v>1.1440000000000001E-2</v>
      </c>
      <c r="N368" s="13"/>
      <c r="O368" s="13"/>
      <c r="P368" s="13"/>
      <c r="Q368" s="14">
        <f>SUM(Sheet4!$K368:$P368)</f>
        <v>0.27768000000000004</v>
      </c>
    </row>
    <row r="369" spans="1:17" x14ac:dyDescent="0.25">
      <c r="A369" s="8" t="s">
        <v>191</v>
      </c>
      <c r="B369" s="6" t="s">
        <v>133</v>
      </c>
      <c r="C369" s="1" t="str">
        <f>Sheet4!$D369&amp;","&amp;Sheet4!$E369</f>
        <v>344N595B,Ph2</v>
      </c>
      <c r="D369" s="1" t="s">
        <v>220</v>
      </c>
      <c r="E369" s="1" t="s">
        <v>9</v>
      </c>
      <c r="F369" s="1">
        <v>110</v>
      </c>
      <c r="G369" s="1">
        <v>60</v>
      </c>
      <c r="H369" s="1">
        <v>35</v>
      </c>
      <c r="I369" s="1">
        <v>9.3000000000000007</v>
      </c>
      <c r="J369" s="11">
        <f>Table1[[#This Row],[Sam]]/6</f>
        <v>1.55</v>
      </c>
      <c r="K369" s="13">
        <f t="shared" si="84"/>
        <v>0.26624000000000003</v>
      </c>
      <c r="L369" s="13"/>
      <c r="M369" s="13">
        <f t="shared" si="85"/>
        <v>1.1440000000000001E-2</v>
      </c>
      <c r="N369" s="13"/>
      <c r="O369" s="13"/>
      <c r="P369" s="13"/>
      <c r="Q369" s="14">
        <f>SUM(Sheet4!$K369:$P369)</f>
        <v>0.27768000000000004</v>
      </c>
    </row>
    <row r="370" spans="1:17" x14ac:dyDescent="0.25">
      <c r="A370" s="8" t="s">
        <v>191</v>
      </c>
      <c r="B370" s="6" t="s">
        <v>133</v>
      </c>
      <c r="C370" s="1" t="str">
        <f>Sheet4!$D370&amp;","&amp;Sheet4!$E370</f>
        <v>344N595B,Ph3</v>
      </c>
      <c r="D370" s="1" t="s">
        <v>220</v>
      </c>
      <c r="E370" s="1" t="s">
        <v>78</v>
      </c>
      <c r="F370" s="1">
        <v>88</v>
      </c>
      <c r="G370" s="1">
        <v>20</v>
      </c>
      <c r="H370" s="1">
        <v>10</v>
      </c>
      <c r="I370" s="1">
        <v>9.3000000000000007</v>
      </c>
      <c r="J370" s="11">
        <f>Table1[[#This Row],[Sam]]/6</f>
        <v>1.55</v>
      </c>
      <c r="K370" s="13">
        <f t="shared" si="84"/>
        <v>0.26624000000000003</v>
      </c>
      <c r="L370" s="13"/>
      <c r="M370" s="13">
        <f t="shared" si="85"/>
        <v>1.1440000000000001E-2</v>
      </c>
      <c r="N370" s="13"/>
      <c r="O370" s="13"/>
      <c r="P370" s="13"/>
      <c r="Q370" s="14">
        <f>SUM(Sheet4!$K370:$P370)</f>
        <v>0.27768000000000004</v>
      </c>
    </row>
    <row r="371" spans="1:17" x14ac:dyDescent="0.25">
      <c r="A371" s="8" t="s">
        <v>192</v>
      </c>
      <c r="B371" s="6" t="s">
        <v>133</v>
      </c>
      <c r="C371" s="1" t="str">
        <f>Sheet4!$D371&amp;","&amp;Sheet4!$E371</f>
        <v>344N595C,Ph1</v>
      </c>
      <c r="D371" s="1" t="s">
        <v>221</v>
      </c>
      <c r="E371" s="1" t="s">
        <v>8</v>
      </c>
      <c r="F371" s="1">
        <v>120</v>
      </c>
      <c r="G371" s="1">
        <v>77</v>
      </c>
      <c r="H371" s="1">
        <v>70</v>
      </c>
      <c r="I371" s="1">
        <v>9.3000000000000007</v>
      </c>
      <c r="J371" s="11">
        <f>Table1[[#This Row],[Sam]]/6</f>
        <v>1.55</v>
      </c>
      <c r="K371" s="13">
        <f t="shared" si="84"/>
        <v>0.26624000000000003</v>
      </c>
      <c r="L371" s="13"/>
      <c r="M371" s="13">
        <f t="shared" si="85"/>
        <v>1.1440000000000001E-2</v>
      </c>
      <c r="N371" s="13"/>
      <c r="O371" s="13"/>
      <c r="P371" s="13"/>
      <c r="Q371" s="14">
        <f>SUM(Sheet4!$K371:$P371)</f>
        <v>0.27768000000000004</v>
      </c>
    </row>
    <row r="372" spans="1:17" x14ac:dyDescent="0.25">
      <c r="A372" s="8" t="s">
        <v>192</v>
      </c>
      <c r="B372" s="6" t="s">
        <v>133</v>
      </c>
      <c r="C372" s="1" t="str">
        <f>Sheet4!$D372&amp;","&amp;Sheet4!$E372</f>
        <v>344N595C,Ph2</v>
      </c>
      <c r="D372" s="1" t="s">
        <v>221</v>
      </c>
      <c r="E372" s="1" t="s">
        <v>9</v>
      </c>
      <c r="F372" s="1">
        <v>110</v>
      </c>
      <c r="G372" s="1">
        <v>60</v>
      </c>
      <c r="H372" s="1">
        <v>35</v>
      </c>
      <c r="I372" s="1">
        <v>9.3000000000000007</v>
      </c>
      <c r="J372" s="11">
        <f>Table1[[#This Row],[Sam]]/6</f>
        <v>1.55</v>
      </c>
      <c r="K372" s="13">
        <f t="shared" si="84"/>
        <v>0.26624000000000003</v>
      </c>
      <c r="L372" s="13"/>
      <c r="M372" s="13">
        <f t="shared" si="85"/>
        <v>1.1440000000000001E-2</v>
      </c>
      <c r="N372" s="13"/>
      <c r="O372" s="13"/>
      <c r="P372" s="13"/>
      <c r="Q372" s="14">
        <f>SUM(Sheet4!$K372:$P372)</f>
        <v>0.27768000000000004</v>
      </c>
    </row>
    <row r="373" spans="1:17" x14ac:dyDescent="0.25">
      <c r="A373" s="8" t="s">
        <v>192</v>
      </c>
      <c r="B373" s="6" t="s">
        <v>133</v>
      </c>
      <c r="C373" s="1" t="str">
        <f>Sheet4!$D373&amp;","&amp;Sheet4!$E373</f>
        <v>344N595C,Ph3</v>
      </c>
      <c r="D373" s="1" t="s">
        <v>221</v>
      </c>
      <c r="E373" s="1" t="s">
        <v>78</v>
      </c>
      <c r="F373" s="1">
        <v>88</v>
      </c>
      <c r="G373" s="1">
        <v>20</v>
      </c>
      <c r="H373" s="1">
        <v>10</v>
      </c>
      <c r="I373" s="1">
        <v>9.3000000000000007</v>
      </c>
      <c r="J373" s="11">
        <f>Table1[[#This Row],[Sam]]/6</f>
        <v>1.55</v>
      </c>
      <c r="K373" s="13">
        <f t="shared" si="84"/>
        <v>0.26624000000000003</v>
      </c>
      <c r="L373" s="13"/>
      <c r="M373" s="13">
        <f t="shared" si="85"/>
        <v>1.1440000000000001E-2</v>
      </c>
      <c r="N373" s="13"/>
      <c r="O373" s="13"/>
      <c r="P373" s="13"/>
      <c r="Q373" s="14">
        <f>SUM(Sheet4!$K373:$P373)</f>
        <v>0.27768000000000004</v>
      </c>
    </row>
    <row r="374" spans="1:17" x14ac:dyDescent="0.25">
      <c r="A374" s="8" t="s">
        <v>193</v>
      </c>
      <c r="B374" s="6" t="s">
        <v>133</v>
      </c>
      <c r="C374" s="1" t="str">
        <f>Sheet4!$D374&amp;","&amp;Sheet4!$E374</f>
        <v>344N595D,Ph1</v>
      </c>
      <c r="D374" s="1" t="s">
        <v>222</v>
      </c>
      <c r="E374" s="1" t="s">
        <v>8</v>
      </c>
      <c r="F374" s="1">
        <v>120</v>
      </c>
      <c r="G374" s="1">
        <v>77</v>
      </c>
      <c r="H374" s="1">
        <v>70</v>
      </c>
      <c r="I374" s="1">
        <v>9.3000000000000007</v>
      </c>
      <c r="J374" s="11">
        <f>Table1[[#This Row],[Sam]]/6</f>
        <v>1.55</v>
      </c>
      <c r="K374" s="13">
        <f t="shared" si="84"/>
        <v>0.26624000000000003</v>
      </c>
      <c r="L374" s="13"/>
      <c r="M374" s="13">
        <f t="shared" si="85"/>
        <v>1.1440000000000001E-2</v>
      </c>
      <c r="N374" s="13"/>
      <c r="O374" s="13"/>
      <c r="P374" s="13"/>
      <c r="Q374" s="14">
        <f>SUM(Sheet4!$K374:$P374)</f>
        <v>0.27768000000000004</v>
      </c>
    </row>
    <row r="375" spans="1:17" x14ac:dyDescent="0.25">
      <c r="A375" s="8" t="s">
        <v>193</v>
      </c>
      <c r="B375" s="6" t="s">
        <v>133</v>
      </c>
      <c r="C375" s="1" t="str">
        <f>Sheet4!$D375&amp;","&amp;Sheet4!$E375</f>
        <v>344N595D,Ph2</v>
      </c>
      <c r="D375" s="1" t="s">
        <v>222</v>
      </c>
      <c r="E375" s="1" t="s">
        <v>9</v>
      </c>
      <c r="F375" s="1">
        <v>110</v>
      </c>
      <c r="G375" s="1">
        <v>60</v>
      </c>
      <c r="H375" s="1">
        <v>35</v>
      </c>
      <c r="I375" s="1">
        <v>9.3000000000000007</v>
      </c>
      <c r="J375" s="11">
        <f>Table1[[#This Row],[Sam]]/6</f>
        <v>1.55</v>
      </c>
      <c r="K375" s="13">
        <f t="shared" si="84"/>
        <v>0.26624000000000003</v>
      </c>
      <c r="L375" s="13"/>
      <c r="M375" s="13">
        <f t="shared" si="85"/>
        <v>1.1440000000000001E-2</v>
      </c>
      <c r="N375" s="13"/>
      <c r="O375" s="13"/>
      <c r="P375" s="13"/>
      <c r="Q375" s="14">
        <f>SUM(Sheet4!$K375:$P375)</f>
        <v>0.27768000000000004</v>
      </c>
    </row>
    <row r="376" spans="1:17" x14ac:dyDescent="0.25">
      <c r="A376" s="8" t="s">
        <v>193</v>
      </c>
      <c r="B376" s="6" t="s">
        <v>133</v>
      </c>
      <c r="C376" s="1" t="str">
        <f>Sheet4!$D376&amp;","&amp;Sheet4!$E376</f>
        <v>344N595D,Ph3</v>
      </c>
      <c r="D376" s="1" t="s">
        <v>222</v>
      </c>
      <c r="E376" s="1" t="s">
        <v>78</v>
      </c>
      <c r="F376" s="1">
        <v>88</v>
      </c>
      <c r="G376" s="1">
        <v>20</v>
      </c>
      <c r="H376" s="1">
        <v>10</v>
      </c>
      <c r="I376" s="1">
        <v>9.3000000000000007</v>
      </c>
      <c r="J376" s="11">
        <f>Table1[[#This Row],[Sam]]/6</f>
        <v>1.55</v>
      </c>
      <c r="K376" s="13">
        <f t="shared" si="84"/>
        <v>0.26624000000000003</v>
      </c>
      <c r="L376" s="13"/>
      <c r="M376" s="13">
        <f t="shared" si="85"/>
        <v>1.1440000000000001E-2</v>
      </c>
      <c r="N376" s="13"/>
      <c r="O376" s="13"/>
      <c r="P376" s="13"/>
      <c r="Q376" s="14">
        <f>SUM(Sheet4!$K376:$P376)</f>
        <v>0.27768000000000004</v>
      </c>
    </row>
    <row r="377" spans="1:17" x14ac:dyDescent="0.25">
      <c r="A377" s="8" t="s">
        <v>194</v>
      </c>
      <c r="B377" s="6" t="s">
        <v>133</v>
      </c>
      <c r="C377" s="1" t="str">
        <f>Sheet4!$D377&amp;","&amp;Sheet4!$E377</f>
        <v>344N595E,Ph1</v>
      </c>
      <c r="D377" s="1" t="s">
        <v>223</v>
      </c>
      <c r="E377" s="1" t="s">
        <v>8</v>
      </c>
      <c r="F377" s="1">
        <v>120</v>
      </c>
      <c r="G377" s="1">
        <v>77</v>
      </c>
      <c r="H377" s="1">
        <v>70</v>
      </c>
      <c r="I377" s="1">
        <v>9.3000000000000007</v>
      </c>
      <c r="J377" s="11">
        <f>Table1[[#This Row],[Sam]]/6</f>
        <v>1.55</v>
      </c>
      <c r="K377" s="13">
        <f t="shared" si="84"/>
        <v>0.26624000000000003</v>
      </c>
      <c r="L377" s="13"/>
      <c r="M377" s="13">
        <f t="shared" si="85"/>
        <v>1.1440000000000001E-2</v>
      </c>
      <c r="N377" s="13"/>
      <c r="O377" s="13"/>
      <c r="P377" s="13"/>
      <c r="Q377" s="14">
        <f>SUM(Sheet4!$K377:$P377)</f>
        <v>0.27768000000000004</v>
      </c>
    </row>
    <row r="378" spans="1:17" x14ac:dyDescent="0.25">
      <c r="A378" s="8" t="s">
        <v>194</v>
      </c>
      <c r="B378" s="6" t="s">
        <v>133</v>
      </c>
      <c r="C378" s="1" t="str">
        <f>Sheet4!$D378&amp;","&amp;Sheet4!$E378</f>
        <v>344N595E,Ph2</v>
      </c>
      <c r="D378" s="1" t="s">
        <v>223</v>
      </c>
      <c r="E378" s="1" t="s">
        <v>9</v>
      </c>
      <c r="F378" s="1">
        <v>110</v>
      </c>
      <c r="G378" s="1">
        <v>60</v>
      </c>
      <c r="H378" s="1">
        <v>35</v>
      </c>
      <c r="I378" s="1">
        <v>9.3000000000000007</v>
      </c>
      <c r="J378" s="11">
        <f>Table1[[#This Row],[Sam]]/6</f>
        <v>1.55</v>
      </c>
      <c r="K378" s="13">
        <f t="shared" si="84"/>
        <v>0.26624000000000003</v>
      </c>
      <c r="L378" s="13"/>
      <c r="M378" s="13">
        <f t="shared" si="85"/>
        <v>1.1440000000000001E-2</v>
      </c>
      <c r="N378" s="13"/>
      <c r="O378" s="13"/>
      <c r="P378" s="13"/>
      <c r="Q378" s="14">
        <f>SUM(Sheet4!$K378:$P378)</f>
        <v>0.27768000000000004</v>
      </c>
    </row>
    <row r="379" spans="1:17" x14ac:dyDescent="0.25">
      <c r="A379" s="8" t="s">
        <v>194</v>
      </c>
      <c r="B379" s="6" t="s">
        <v>133</v>
      </c>
      <c r="C379" s="1" t="str">
        <f>Sheet4!$D379&amp;","&amp;Sheet4!$E379</f>
        <v>344N595E,Ph3</v>
      </c>
      <c r="D379" s="1" t="s">
        <v>223</v>
      </c>
      <c r="E379" s="1" t="s">
        <v>78</v>
      </c>
      <c r="F379" s="1">
        <v>88</v>
      </c>
      <c r="G379" s="1">
        <v>20</v>
      </c>
      <c r="H379" s="1">
        <v>10</v>
      </c>
      <c r="I379" s="1">
        <v>9.3000000000000007</v>
      </c>
      <c r="J379" s="11">
        <f>Table1[[#This Row],[Sam]]/6</f>
        <v>1.55</v>
      </c>
      <c r="K379" s="13">
        <f t="shared" si="84"/>
        <v>0.26624000000000003</v>
      </c>
      <c r="L379" s="13"/>
      <c r="M379" s="13">
        <f t="shared" si="85"/>
        <v>1.1440000000000001E-2</v>
      </c>
      <c r="N379" s="13"/>
      <c r="O379" s="13"/>
      <c r="P379" s="13"/>
      <c r="Q379" s="14">
        <f>SUM(Sheet4!$K379:$P379)</f>
        <v>0.27768000000000004</v>
      </c>
    </row>
    <row r="380" spans="1:17" x14ac:dyDescent="0.25">
      <c r="A380" s="8" t="s">
        <v>195</v>
      </c>
      <c r="B380" s="6" t="s">
        <v>133</v>
      </c>
      <c r="C380" s="1" t="str">
        <f>Sheet4!$D380&amp;","&amp;Sheet4!$E380</f>
        <v>344N609A,Ph1</v>
      </c>
      <c r="D380" s="1" t="s">
        <v>224</v>
      </c>
      <c r="E380" s="1" t="s">
        <v>8</v>
      </c>
      <c r="F380" s="1">
        <v>120</v>
      </c>
      <c r="G380" s="1">
        <v>77</v>
      </c>
      <c r="H380" s="1">
        <v>70</v>
      </c>
      <c r="I380" s="1">
        <v>9.3000000000000007</v>
      </c>
      <c r="J380" s="11">
        <f>Table1[[#This Row],[Sam]]/6</f>
        <v>1.55</v>
      </c>
      <c r="K380" s="13">
        <f t="shared" ref="K380:K403" si="86">0.253*1.06</f>
        <v>0.26818000000000003</v>
      </c>
      <c r="L380" s="13"/>
      <c r="M380" s="13">
        <f t="shared" ref="M380:M403" si="87">0.01*1.03</f>
        <v>1.03E-2</v>
      </c>
      <c r="N380" s="13"/>
      <c r="O380" s="13"/>
      <c r="P380" s="13"/>
      <c r="Q380" s="14">
        <f>SUM(Sheet4!$K380:$P380)</f>
        <v>0.27848000000000001</v>
      </c>
    </row>
    <row r="381" spans="1:17" x14ac:dyDescent="0.25">
      <c r="A381" s="8" t="s">
        <v>195</v>
      </c>
      <c r="B381" s="6" t="s">
        <v>133</v>
      </c>
      <c r="C381" s="1" t="str">
        <f>Sheet4!$D381&amp;","&amp;Sheet4!$E381</f>
        <v>344N609A,Ph2</v>
      </c>
      <c r="D381" s="1" t="s">
        <v>224</v>
      </c>
      <c r="E381" s="1" t="s">
        <v>9</v>
      </c>
      <c r="F381" s="1">
        <v>110</v>
      </c>
      <c r="G381" s="1">
        <v>60</v>
      </c>
      <c r="H381" s="1">
        <v>35</v>
      </c>
      <c r="I381" s="1">
        <v>9.3000000000000007</v>
      </c>
      <c r="J381" s="11">
        <f>Table1[[#This Row],[Sam]]/6</f>
        <v>1.55</v>
      </c>
      <c r="K381" s="13">
        <f t="shared" si="86"/>
        <v>0.26818000000000003</v>
      </c>
      <c r="L381" s="13"/>
      <c r="M381" s="13">
        <f t="shared" si="87"/>
        <v>1.03E-2</v>
      </c>
      <c r="N381" s="13"/>
      <c r="O381" s="13"/>
      <c r="P381" s="13"/>
      <c r="Q381" s="14">
        <f>SUM(Sheet4!$K381:$P381)</f>
        <v>0.27848000000000001</v>
      </c>
    </row>
    <row r="382" spans="1:17" x14ac:dyDescent="0.25">
      <c r="A382" s="8" t="s">
        <v>195</v>
      </c>
      <c r="B382" s="6" t="s">
        <v>133</v>
      </c>
      <c r="C382" s="1" t="str">
        <f>Sheet4!$D382&amp;","&amp;Sheet4!$E382</f>
        <v>344N609A,Ph3</v>
      </c>
      <c r="D382" s="1" t="s">
        <v>224</v>
      </c>
      <c r="E382" s="1" t="s">
        <v>78</v>
      </c>
      <c r="F382" s="1">
        <v>88</v>
      </c>
      <c r="G382" s="1">
        <v>20</v>
      </c>
      <c r="H382" s="1">
        <v>10</v>
      </c>
      <c r="I382" s="1">
        <v>9.3000000000000007</v>
      </c>
      <c r="J382" s="11">
        <f>Table1[[#This Row],[Sam]]/6</f>
        <v>1.55</v>
      </c>
      <c r="K382" s="13">
        <f t="shared" si="86"/>
        <v>0.26818000000000003</v>
      </c>
      <c r="L382" s="13"/>
      <c r="M382" s="13">
        <f t="shared" si="87"/>
        <v>1.03E-2</v>
      </c>
      <c r="N382" s="13"/>
      <c r="O382" s="13"/>
      <c r="P382" s="13"/>
      <c r="Q382" s="14">
        <f>SUM(Sheet4!$K382:$P382)</f>
        <v>0.27848000000000001</v>
      </c>
    </row>
    <row r="383" spans="1:17" x14ac:dyDescent="0.25">
      <c r="A383" s="8" t="s">
        <v>196</v>
      </c>
      <c r="B383" s="6" t="s">
        <v>133</v>
      </c>
      <c r="C383" s="1" t="str">
        <f>Sheet4!$D383&amp;","&amp;Sheet4!$E383</f>
        <v>344N609B,Ph1</v>
      </c>
      <c r="D383" s="1" t="s">
        <v>225</v>
      </c>
      <c r="E383" s="1" t="s">
        <v>8</v>
      </c>
      <c r="F383" s="1">
        <v>120</v>
      </c>
      <c r="G383" s="1">
        <v>77</v>
      </c>
      <c r="H383" s="1">
        <v>70</v>
      </c>
      <c r="I383" s="1">
        <v>9.3000000000000007</v>
      </c>
      <c r="J383" s="11">
        <f>Table1[[#This Row],[Sam]]/6</f>
        <v>1.55</v>
      </c>
      <c r="K383" s="13">
        <f t="shared" si="86"/>
        <v>0.26818000000000003</v>
      </c>
      <c r="L383" s="13"/>
      <c r="M383" s="13">
        <f t="shared" si="87"/>
        <v>1.03E-2</v>
      </c>
      <c r="N383" s="13"/>
      <c r="O383" s="13"/>
      <c r="P383" s="13"/>
      <c r="Q383" s="14">
        <f>SUM(Sheet4!$K383:$P383)</f>
        <v>0.27848000000000001</v>
      </c>
    </row>
    <row r="384" spans="1:17" x14ac:dyDescent="0.25">
      <c r="A384" s="8" t="s">
        <v>196</v>
      </c>
      <c r="B384" s="6" t="s">
        <v>133</v>
      </c>
      <c r="C384" s="1" t="str">
        <f>Sheet4!$D384&amp;","&amp;Sheet4!$E384</f>
        <v>344N609B,Ph2</v>
      </c>
      <c r="D384" s="1" t="s">
        <v>225</v>
      </c>
      <c r="E384" s="1" t="s">
        <v>9</v>
      </c>
      <c r="F384" s="1">
        <v>110</v>
      </c>
      <c r="G384" s="1">
        <v>60</v>
      </c>
      <c r="H384" s="1">
        <v>35</v>
      </c>
      <c r="I384" s="1">
        <v>9.3000000000000007</v>
      </c>
      <c r="J384" s="11">
        <f>Table1[[#This Row],[Sam]]/6</f>
        <v>1.55</v>
      </c>
      <c r="K384" s="13">
        <f t="shared" si="86"/>
        <v>0.26818000000000003</v>
      </c>
      <c r="L384" s="13"/>
      <c r="M384" s="13">
        <f t="shared" si="87"/>
        <v>1.03E-2</v>
      </c>
      <c r="N384" s="13"/>
      <c r="O384" s="13"/>
      <c r="P384" s="13"/>
      <c r="Q384" s="14">
        <f>SUM(Sheet4!$K384:$P384)</f>
        <v>0.27848000000000001</v>
      </c>
    </row>
    <row r="385" spans="1:17" x14ac:dyDescent="0.25">
      <c r="A385" s="8" t="s">
        <v>196</v>
      </c>
      <c r="B385" s="6" t="s">
        <v>133</v>
      </c>
      <c r="C385" s="1" t="str">
        <f>Sheet4!$D385&amp;","&amp;Sheet4!$E385</f>
        <v>344N609B,Ph3</v>
      </c>
      <c r="D385" s="1" t="s">
        <v>225</v>
      </c>
      <c r="E385" s="1" t="s">
        <v>78</v>
      </c>
      <c r="F385" s="1">
        <v>88</v>
      </c>
      <c r="G385" s="1">
        <v>20</v>
      </c>
      <c r="H385" s="1">
        <v>10</v>
      </c>
      <c r="I385" s="1">
        <v>9.3000000000000007</v>
      </c>
      <c r="J385" s="11">
        <f>Table1[[#This Row],[Sam]]/6</f>
        <v>1.55</v>
      </c>
      <c r="K385" s="13">
        <f t="shared" si="86"/>
        <v>0.26818000000000003</v>
      </c>
      <c r="L385" s="13"/>
      <c r="M385" s="13">
        <f t="shared" si="87"/>
        <v>1.03E-2</v>
      </c>
      <c r="N385" s="13"/>
      <c r="O385" s="13"/>
      <c r="P385" s="13"/>
      <c r="Q385" s="14">
        <f>SUM(Sheet4!$K385:$P385)</f>
        <v>0.27848000000000001</v>
      </c>
    </row>
    <row r="386" spans="1:17" x14ac:dyDescent="0.25">
      <c r="A386" s="8" t="s">
        <v>197</v>
      </c>
      <c r="B386" s="6" t="s">
        <v>133</v>
      </c>
      <c r="C386" s="1" t="str">
        <f>Sheet4!$D386&amp;","&amp;Sheet4!$E386</f>
        <v>344N609C,Ph1</v>
      </c>
      <c r="D386" s="1" t="s">
        <v>226</v>
      </c>
      <c r="E386" s="1" t="s">
        <v>8</v>
      </c>
      <c r="F386" s="1">
        <v>120</v>
      </c>
      <c r="G386" s="1">
        <v>77</v>
      </c>
      <c r="H386" s="1">
        <v>70</v>
      </c>
      <c r="I386" s="1">
        <v>9.3000000000000007</v>
      </c>
      <c r="J386" s="11">
        <f>Table1[[#This Row],[Sam]]/6</f>
        <v>1.55</v>
      </c>
      <c r="K386" s="13">
        <f t="shared" si="86"/>
        <v>0.26818000000000003</v>
      </c>
      <c r="L386" s="13"/>
      <c r="M386" s="13">
        <f t="shared" si="87"/>
        <v>1.03E-2</v>
      </c>
      <c r="N386" s="13"/>
      <c r="O386" s="13"/>
      <c r="P386" s="13"/>
      <c r="Q386" s="14">
        <f>SUM(Sheet4!$K386:$P386)</f>
        <v>0.27848000000000001</v>
      </c>
    </row>
    <row r="387" spans="1:17" x14ac:dyDescent="0.25">
      <c r="A387" s="8" t="s">
        <v>197</v>
      </c>
      <c r="B387" s="6" t="s">
        <v>133</v>
      </c>
      <c r="C387" s="1" t="str">
        <f>Sheet4!$D387&amp;","&amp;Sheet4!$E387</f>
        <v>344N609C,Ph2</v>
      </c>
      <c r="D387" s="1" t="s">
        <v>226</v>
      </c>
      <c r="E387" s="1" t="s">
        <v>9</v>
      </c>
      <c r="F387" s="1">
        <v>110</v>
      </c>
      <c r="G387" s="1">
        <v>60</v>
      </c>
      <c r="H387" s="1">
        <v>35</v>
      </c>
      <c r="I387" s="1">
        <v>9.3000000000000007</v>
      </c>
      <c r="J387" s="11">
        <f>Table1[[#This Row],[Sam]]/6</f>
        <v>1.55</v>
      </c>
      <c r="K387" s="13">
        <f t="shared" si="86"/>
        <v>0.26818000000000003</v>
      </c>
      <c r="L387" s="13"/>
      <c r="M387" s="13">
        <f t="shared" si="87"/>
        <v>1.03E-2</v>
      </c>
      <c r="N387" s="13"/>
      <c r="O387" s="13"/>
      <c r="P387" s="13"/>
      <c r="Q387" s="14">
        <f>SUM(Sheet4!$K387:$P387)</f>
        <v>0.27848000000000001</v>
      </c>
    </row>
    <row r="388" spans="1:17" x14ac:dyDescent="0.25">
      <c r="A388" s="8" t="s">
        <v>197</v>
      </c>
      <c r="B388" s="6" t="s">
        <v>133</v>
      </c>
      <c r="C388" s="1" t="str">
        <f>Sheet4!$D388&amp;","&amp;Sheet4!$E388</f>
        <v>344N609C,Ph3</v>
      </c>
      <c r="D388" s="1" t="s">
        <v>226</v>
      </c>
      <c r="E388" s="1" t="s">
        <v>78</v>
      </c>
      <c r="F388" s="1">
        <v>88</v>
      </c>
      <c r="G388" s="1">
        <v>20</v>
      </c>
      <c r="H388" s="1">
        <v>10</v>
      </c>
      <c r="I388" s="1">
        <v>9.3000000000000007</v>
      </c>
      <c r="J388" s="11">
        <f>Table1[[#This Row],[Sam]]/6</f>
        <v>1.55</v>
      </c>
      <c r="K388" s="13">
        <f t="shared" si="86"/>
        <v>0.26818000000000003</v>
      </c>
      <c r="L388" s="13"/>
      <c r="M388" s="13">
        <f t="shared" si="87"/>
        <v>1.03E-2</v>
      </c>
      <c r="N388" s="13"/>
      <c r="O388" s="13"/>
      <c r="P388" s="13"/>
      <c r="Q388" s="14">
        <f>SUM(Sheet4!$K388:$P388)</f>
        <v>0.27848000000000001</v>
      </c>
    </row>
    <row r="389" spans="1:17" x14ac:dyDescent="0.25">
      <c r="A389" s="8" t="s">
        <v>198</v>
      </c>
      <c r="B389" s="6" t="s">
        <v>133</v>
      </c>
      <c r="C389" s="1" t="str">
        <f>Sheet4!$D389&amp;","&amp;Sheet4!$E389</f>
        <v>344N609D,Ph1</v>
      </c>
      <c r="D389" s="1" t="s">
        <v>227</v>
      </c>
      <c r="E389" s="1" t="s">
        <v>8</v>
      </c>
      <c r="F389" s="1">
        <v>120</v>
      </c>
      <c r="G389" s="1">
        <v>77</v>
      </c>
      <c r="H389" s="1">
        <v>70</v>
      </c>
      <c r="I389" s="1">
        <v>9.3000000000000007</v>
      </c>
      <c r="J389" s="11">
        <f>Table1[[#This Row],[Sam]]/6</f>
        <v>1.55</v>
      </c>
      <c r="K389" s="13">
        <f t="shared" si="86"/>
        <v>0.26818000000000003</v>
      </c>
      <c r="L389" s="13"/>
      <c r="M389" s="13">
        <f t="shared" si="87"/>
        <v>1.03E-2</v>
      </c>
      <c r="N389" s="13"/>
      <c r="O389" s="13"/>
      <c r="P389" s="13"/>
      <c r="Q389" s="14">
        <f>SUM(Sheet4!$K389:$P389)</f>
        <v>0.27848000000000001</v>
      </c>
    </row>
    <row r="390" spans="1:17" x14ac:dyDescent="0.25">
      <c r="A390" s="8" t="s">
        <v>198</v>
      </c>
      <c r="B390" s="6" t="s">
        <v>133</v>
      </c>
      <c r="C390" s="1" t="str">
        <f>Sheet4!$D390&amp;","&amp;Sheet4!$E390</f>
        <v>344N609D,Ph2</v>
      </c>
      <c r="D390" s="1" t="s">
        <v>227</v>
      </c>
      <c r="E390" s="1" t="s">
        <v>9</v>
      </c>
      <c r="F390" s="1" t="s">
        <v>247</v>
      </c>
      <c r="G390" s="1">
        <v>60</v>
      </c>
      <c r="H390" s="1">
        <v>35</v>
      </c>
      <c r="I390" s="1">
        <v>9.3000000000000007</v>
      </c>
      <c r="J390" s="11">
        <f>Table1[[#This Row],[Sam]]/6</f>
        <v>1.55</v>
      </c>
      <c r="K390" s="13">
        <f t="shared" si="86"/>
        <v>0.26818000000000003</v>
      </c>
      <c r="L390" s="13"/>
      <c r="M390" s="13">
        <f t="shared" si="87"/>
        <v>1.03E-2</v>
      </c>
      <c r="N390" s="13"/>
      <c r="O390" s="13"/>
      <c r="P390" s="13"/>
      <c r="Q390" s="14">
        <f>SUM(Sheet4!$K390:$P390)</f>
        <v>0.27848000000000001</v>
      </c>
    </row>
    <row r="391" spans="1:17" x14ac:dyDescent="0.25">
      <c r="A391" s="8" t="s">
        <v>198</v>
      </c>
      <c r="B391" s="6" t="s">
        <v>133</v>
      </c>
      <c r="C391" s="1" t="str">
        <f>Sheet4!$D391&amp;","&amp;Sheet4!$E391</f>
        <v>344N609D,Ph3</v>
      </c>
      <c r="D391" s="1" t="s">
        <v>227</v>
      </c>
      <c r="E391" s="1" t="s">
        <v>78</v>
      </c>
      <c r="F391" s="1">
        <v>88</v>
      </c>
      <c r="G391" s="1">
        <v>20</v>
      </c>
      <c r="H391" s="1">
        <v>10</v>
      </c>
      <c r="I391" s="1">
        <v>9.3000000000000007</v>
      </c>
      <c r="J391" s="11">
        <f>Table1[[#This Row],[Sam]]/6</f>
        <v>1.55</v>
      </c>
      <c r="K391" s="13">
        <f t="shared" si="86"/>
        <v>0.26818000000000003</v>
      </c>
      <c r="L391" s="13"/>
      <c r="M391" s="13">
        <f t="shared" si="87"/>
        <v>1.03E-2</v>
      </c>
      <c r="N391" s="13"/>
      <c r="O391" s="13"/>
      <c r="P391" s="13"/>
      <c r="Q391" s="14">
        <f>SUM(Sheet4!$K391:$P391)</f>
        <v>0.27848000000000001</v>
      </c>
    </row>
    <row r="392" spans="1:17" x14ac:dyDescent="0.25">
      <c r="A392" s="8" t="s">
        <v>199</v>
      </c>
      <c r="B392" s="6" t="s">
        <v>133</v>
      </c>
      <c r="C392" s="1" t="str">
        <f>Sheet4!$D392&amp;","&amp;Sheet4!$E392</f>
        <v>344N609E,Ph1</v>
      </c>
      <c r="D392" s="1" t="s">
        <v>228</v>
      </c>
      <c r="E392" s="1" t="s">
        <v>8</v>
      </c>
      <c r="F392" s="1">
        <v>120</v>
      </c>
      <c r="G392" s="1">
        <v>77</v>
      </c>
      <c r="H392" s="1">
        <v>70</v>
      </c>
      <c r="I392" s="1">
        <v>9.3000000000000007</v>
      </c>
      <c r="J392" s="11">
        <f>Table1[[#This Row],[Sam]]/6</f>
        <v>1.55</v>
      </c>
      <c r="K392" s="13">
        <f t="shared" si="86"/>
        <v>0.26818000000000003</v>
      </c>
      <c r="L392" s="13"/>
      <c r="M392" s="13">
        <f t="shared" si="87"/>
        <v>1.03E-2</v>
      </c>
      <c r="N392" s="13"/>
      <c r="O392" s="13"/>
      <c r="P392" s="13"/>
      <c r="Q392" s="14">
        <f>SUM(Sheet4!$K392:$P392)</f>
        <v>0.27848000000000001</v>
      </c>
    </row>
    <row r="393" spans="1:17" x14ac:dyDescent="0.25">
      <c r="A393" s="8" t="s">
        <v>199</v>
      </c>
      <c r="B393" s="6" t="s">
        <v>133</v>
      </c>
      <c r="C393" s="1" t="str">
        <f>Sheet4!$D393&amp;","&amp;Sheet4!$E393</f>
        <v>344N609E,Ph2</v>
      </c>
      <c r="D393" s="1" t="s">
        <v>228</v>
      </c>
      <c r="E393" s="1" t="s">
        <v>9</v>
      </c>
      <c r="F393" s="1">
        <v>110</v>
      </c>
      <c r="G393" s="1">
        <v>60</v>
      </c>
      <c r="H393" s="1">
        <v>35</v>
      </c>
      <c r="I393" s="1">
        <v>9.3000000000000007</v>
      </c>
      <c r="J393" s="11">
        <f>Table1[[#This Row],[Sam]]/6</f>
        <v>1.55</v>
      </c>
      <c r="K393" s="13">
        <f t="shared" si="86"/>
        <v>0.26818000000000003</v>
      </c>
      <c r="L393" s="13"/>
      <c r="M393" s="13">
        <f t="shared" si="87"/>
        <v>1.03E-2</v>
      </c>
      <c r="N393" s="13"/>
      <c r="O393" s="13"/>
      <c r="P393" s="13"/>
      <c r="Q393" s="14">
        <f>SUM(Sheet4!$K393:$P393)</f>
        <v>0.27848000000000001</v>
      </c>
    </row>
    <row r="394" spans="1:17" x14ac:dyDescent="0.25">
      <c r="A394" s="8" t="s">
        <v>199</v>
      </c>
      <c r="B394" s="6" t="s">
        <v>133</v>
      </c>
      <c r="C394" s="1" t="str">
        <f>Sheet4!$D394&amp;","&amp;Sheet4!$E394</f>
        <v>344N609E,Ph3</v>
      </c>
      <c r="D394" s="1" t="s">
        <v>228</v>
      </c>
      <c r="E394" s="1" t="s">
        <v>78</v>
      </c>
      <c r="F394" s="1">
        <v>88</v>
      </c>
      <c r="G394" s="1">
        <v>20</v>
      </c>
      <c r="H394" s="1">
        <v>10</v>
      </c>
      <c r="I394" s="1">
        <v>9.3000000000000007</v>
      </c>
      <c r="J394" s="11">
        <f>Table1[[#This Row],[Sam]]/6</f>
        <v>1.55</v>
      </c>
      <c r="K394" s="13">
        <f t="shared" si="86"/>
        <v>0.26818000000000003</v>
      </c>
      <c r="L394" s="13"/>
      <c r="M394" s="13">
        <f t="shared" si="87"/>
        <v>1.03E-2</v>
      </c>
      <c r="N394" s="13"/>
      <c r="O394" s="13"/>
      <c r="P394" s="13"/>
      <c r="Q394" s="14">
        <f>SUM(Sheet4!$K394:$P394)</f>
        <v>0.27848000000000001</v>
      </c>
    </row>
    <row r="395" spans="1:17" x14ac:dyDescent="0.25">
      <c r="A395" s="8" t="s">
        <v>200</v>
      </c>
      <c r="B395" s="6" t="s">
        <v>133</v>
      </c>
      <c r="C395" s="1" t="str">
        <f>Sheet4!$D395&amp;","&amp;Sheet4!$E395</f>
        <v>344N609F,Ph1</v>
      </c>
      <c r="D395" s="1" t="s">
        <v>229</v>
      </c>
      <c r="E395" s="1" t="s">
        <v>8</v>
      </c>
      <c r="F395" s="1">
        <v>120</v>
      </c>
      <c r="G395" s="1">
        <v>77</v>
      </c>
      <c r="H395" s="1">
        <v>70</v>
      </c>
      <c r="I395" s="1">
        <v>9.3000000000000007</v>
      </c>
      <c r="J395" s="11">
        <f>Table1[[#This Row],[Sam]]/6</f>
        <v>1.55</v>
      </c>
      <c r="K395" s="13">
        <f t="shared" si="86"/>
        <v>0.26818000000000003</v>
      </c>
      <c r="L395" s="13"/>
      <c r="M395" s="13">
        <f t="shared" si="87"/>
        <v>1.03E-2</v>
      </c>
      <c r="N395" s="13"/>
      <c r="O395" s="13"/>
      <c r="P395" s="13"/>
      <c r="Q395" s="14">
        <f>SUM(Sheet4!$K395:$P395)</f>
        <v>0.27848000000000001</v>
      </c>
    </row>
    <row r="396" spans="1:17" x14ac:dyDescent="0.25">
      <c r="A396" s="8" t="s">
        <v>200</v>
      </c>
      <c r="B396" s="6" t="s">
        <v>133</v>
      </c>
      <c r="C396" s="1" t="str">
        <f>Sheet4!$D396&amp;","&amp;Sheet4!$E396</f>
        <v>344N609F,Ph2</v>
      </c>
      <c r="D396" s="1" t="s">
        <v>229</v>
      </c>
      <c r="E396" s="1" t="s">
        <v>9</v>
      </c>
      <c r="F396" s="1">
        <v>110</v>
      </c>
      <c r="G396" s="1">
        <v>60</v>
      </c>
      <c r="H396" s="1">
        <v>35</v>
      </c>
      <c r="I396" s="1">
        <v>9.3000000000000007</v>
      </c>
      <c r="J396" s="11">
        <f>Table1[[#This Row],[Sam]]/6</f>
        <v>1.55</v>
      </c>
      <c r="K396" s="13">
        <f t="shared" si="86"/>
        <v>0.26818000000000003</v>
      </c>
      <c r="L396" s="13"/>
      <c r="M396" s="13">
        <f t="shared" si="87"/>
        <v>1.03E-2</v>
      </c>
      <c r="N396" s="13"/>
      <c r="O396" s="13"/>
      <c r="P396" s="13"/>
      <c r="Q396" s="14">
        <f>SUM(Sheet4!$K396:$P396)</f>
        <v>0.27848000000000001</v>
      </c>
    </row>
    <row r="397" spans="1:17" x14ac:dyDescent="0.25">
      <c r="A397" s="8" t="s">
        <v>200</v>
      </c>
      <c r="B397" s="6" t="s">
        <v>133</v>
      </c>
      <c r="C397" s="1" t="str">
        <f>Sheet4!$D397&amp;","&amp;Sheet4!$E397</f>
        <v>344N609F,Ph3</v>
      </c>
      <c r="D397" s="1" t="s">
        <v>229</v>
      </c>
      <c r="E397" s="1" t="s">
        <v>78</v>
      </c>
      <c r="F397" s="1">
        <v>88</v>
      </c>
      <c r="G397" s="1">
        <v>20</v>
      </c>
      <c r="H397" s="1">
        <v>10</v>
      </c>
      <c r="I397" s="1">
        <v>9.3000000000000007</v>
      </c>
      <c r="J397" s="11">
        <f>Table1[[#This Row],[Sam]]/6</f>
        <v>1.55</v>
      </c>
      <c r="K397" s="13">
        <f t="shared" si="86"/>
        <v>0.26818000000000003</v>
      </c>
      <c r="L397" s="13"/>
      <c r="M397" s="13">
        <f t="shared" si="87"/>
        <v>1.03E-2</v>
      </c>
      <c r="N397" s="13"/>
      <c r="O397" s="13"/>
      <c r="P397" s="13"/>
      <c r="Q397" s="14">
        <f>SUM(Sheet4!$K397:$P397)</f>
        <v>0.27848000000000001</v>
      </c>
    </row>
    <row r="398" spans="1:17" x14ac:dyDescent="0.25">
      <c r="A398" s="8" t="s">
        <v>201</v>
      </c>
      <c r="B398" s="6" t="s">
        <v>133</v>
      </c>
      <c r="C398" s="1" t="str">
        <f>Sheet4!$D398&amp;","&amp;Sheet4!$E398</f>
        <v>344N609G,Ph1</v>
      </c>
      <c r="D398" s="1" t="s">
        <v>230</v>
      </c>
      <c r="E398" s="1" t="s">
        <v>8</v>
      </c>
      <c r="F398" s="1">
        <v>120</v>
      </c>
      <c r="G398" s="1">
        <v>77</v>
      </c>
      <c r="H398" s="1">
        <v>70</v>
      </c>
      <c r="I398" s="1">
        <v>9.3000000000000007</v>
      </c>
      <c r="J398" s="11">
        <f>Table1[[#This Row],[Sam]]/6</f>
        <v>1.55</v>
      </c>
      <c r="K398" s="13">
        <f t="shared" si="86"/>
        <v>0.26818000000000003</v>
      </c>
      <c r="L398" s="13"/>
      <c r="M398" s="13">
        <f t="shared" si="87"/>
        <v>1.03E-2</v>
      </c>
      <c r="N398" s="13"/>
      <c r="O398" s="13"/>
      <c r="P398" s="13"/>
      <c r="Q398" s="14">
        <f>SUM(Sheet4!$K398:$P398)</f>
        <v>0.27848000000000001</v>
      </c>
    </row>
    <row r="399" spans="1:17" x14ac:dyDescent="0.25">
      <c r="A399" s="8" t="s">
        <v>201</v>
      </c>
      <c r="B399" s="6" t="s">
        <v>133</v>
      </c>
      <c r="C399" s="1" t="str">
        <f>Sheet4!$D399&amp;","&amp;Sheet4!$E399</f>
        <v>344N609G,Ph2</v>
      </c>
      <c r="D399" s="1" t="s">
        <v>230</v>
      </c>
      <c r="E399" s="1" t="s">
        <v>9</v>
      </c>
      <c r="F399" s="1">
        <v>110</v>
      </c>
      <c r="G399" s="1">
        <v>60</v>
      </c>
      <c r="H399" s="1">
        <v>35</v>
      </c>
      <c r="I399" s="1">
        <v>9.3000000000000007</v>
      </c>
      <c r="J399" s="11">
        <f>Table1[[#This Row],[Sam]]/6</f>
        <v>1.55</v>
      </c>
      <c r="K399" s="13">
        <f t="shared" si="86"/>
        <v>0.26818000000000003</v>
      </c>
      <c r="L399" s="13"/>
      <c r="M399" s="13">
        <f t="shared" si="87"/>
        <v>1.03E-2</v>
      </c>
      <c r="N399" s="13"/>
      <c r="O399" s="13"/>
      <c r="P399" s="13"/>
      <c r="Q399" s="14">
        <f>SUM(Sheet4!$K399:$P399)</f>
        <v>0.27848000000000001</v>
      </c>
    </row>
    <row r="400" spans="1:17" x14ac:dyDescent="0.25">
      <c r="A400" s="8" t="s">
        <v>201</v>
      </c>
      <c r="B400" s="6" t="s">
        <v>133</v>
      </c>
      <c r="C400" s="1" t="str">
        <f>Sheet4!$D400&amp;","&amp;Sheet4!$E400</f>
        <v>344N609G,Ph3</v>
      </c>
      <c r="D400" s="1" t="s">
        <v>230</v>
      </c>
      <c r="E400" s="1" t="s">
        <v>78</v>
      </c>
      <c r="F400" s="1">
        <v>88</v>
      </c>
      <c r="G400" s="1">
        <v>20</v>
      </c>
      <c r="H400" s="1">
        <v>10</v>
      </c>
      <c r="I400" s="1">
        <v>9.3000000000000007</v>
      </c>
      <c r="J400" s="11">
        <f>Table1[[#This Row],[Sam]]/6</f>
        <v>1.55</v>
      </c>
      <c r="K400" s="13">
        <f t="shared" si="86"/>
        <v>0.26818000000000003</v>
      </c>
      <c r="L400" s="13"/>
      <c r="M400" s="13">
        <f t="shared" si="87"/>
        <v>1.03E-2</v>
      </c>
      <c r="N400" s="13"/>
      <c r="O400" s="13"/>
      <c r="P400" s="13"/>
      <c r="Q400" s="14">
        <f>SUM(Sheet4!$K400:$P400)</f>
        <v>0.27848000000000001</v>
      </c>
    </row>
    <row r="401" spans="1:17" x14ac:dyDescent="0.25">
      <c r="A401" s="8" t="s">
        <v>202</v>
      </c>
      <c r="B401" s="6" t="s">
        <v>133</v>
      </c>
      <c r="C401" s="1" t="str">
        <f>Sheet4!$D401&amp;","&amp;Sheet4!$E401</f>
        <v>344N609H,Ph1</v>
      </c>
      <c r="D401" s="1" t="s">
        <v>231</v>
      </c>
      <c r="E401" s="1" t="s">
        <v>8</v>
      </c>
      <c r="F401" s="1">
        <v>120</v>
      </c>
      <c r="G401" s="1">
        <v>77</v>
      </c>
      <c r="H401" s="1">
        <v>70</v>
      </c>
      <c r="I401" s="1">
        <v>9.3000000000000007</v>
      </c>
      <c r="J401" s="11">
        <f>Table1[[#This Row],[Sam]]/6</f>
        <v>1.55</v>
      </c>
      <c r="K401" s="13">
        <f t="shared" si="86"/>
        <v>0.26818000000000003</v>
      </c>
      <c r="L401" s="13"/>
      <c r="M401" s="13">
        <f t="shared" si="87"/>
        <v>1.03E-2</v>
      </c>
      <c r="N401" s="13"/>
      <c r="O401" s="13"/>
      <c r="P401" s="13"/>
      <c r="Q401" s="14">
        <f>SUM(Sheet4!$K401:$P401)</f>
        <v>0.27848000000000001</v>
      </c>
    </row>
    <row r="402" spans="1:17" x14ac:dyDescent="0.25">
      <c r="A402" s="8" t="s">
        <v>202</v>
      </c>
      <c r="B402" s="6" t="s">
        <v>133</v>
      </c>
      <c r="C402" s="1" t="str">
        <f>Sheet4!$D402&amp;","&amp;Sheet4!$E402</f>
        <v>344N609H,Ph2</v>
      </c>
      <c r="D402" s="1" t="s">
        <v>231</v>
      </c>
      <c r="E402" s="1" t="s">
        <v>9</v>
      </c>
      <c r="F402" s="1">
        <v>110</v>
      </c>
      <c r="G402" s="1">
        <v>60</v>
      </c>
      <c r="H402" s="1">
        <v>35</v>
      </c>
      <c r="I402" s="1">
        <v>9.3000000000000007</v>
      </c>
      <c r="J402" s="12">
        <f>Table1[[#This Row],[Sam]]/6</f>
        <v>1.55</v>
      </c>
      <c r="K402" s="13">
        <f t="shared" si="86"/>
        <v>0.26818000000000003</v>
      </c>
      <c r="L402" s="13"/>
      <c r="M402" s="13">
        <f t="shared" si="87"/>
        <v>1.03E-2</v>
      </c>
      <c r="N402" s="17"/>
      <c r="O402" s="17"/>
      <c r="P402" s="17"/>
      <c r="Q402" s="15">
        <f>SUM(Sheet4!$K402:$P402)</f>
        <v>0.27848000000000001</v>
      </c>
    </row>
    <row r="403" spans="1:17" x14ac:dyDescent="0.25">
      <c r="A403" s="8" t="s">
        <v>202</v>
      </c>
      <c r="B403" s="6" t="s">
        <v>133</v>
      </c>
      <c r="C403" s="1" t="str">
        <f>Sheet4!$D403&amp;","&amp;Sheet4!$E403</f>
        <v>344N609H,Ph3</v>
      </c>
      <c r="D403" s="1" t="s">
        <v>231</v>
      </c>
      <c r="E403" s="1" t="s">
        <v>78</v>
      </c>
      <c r="F403" s="1">
        <v>88</v>
      </c>
      <c r="G403" s="1">
        <v>20</v>
      </c>
      <c r="H403" s="1">
        <v>10</v>
      </c>
      <c r="I403" s="1">
        <v>9.3000000000000007</v>
      </c>
      <c r="J403" s="12">
        <f>Table1[[#This Row],[Sam]]/6</f>
        <v>1.55</v>
      </c>
      <c r="K403" s="13">
        <f t="shared" si="86"/>
        <v>0.26818000000000003</v>
      </c>
      <c r="L403" s="13"/>
      <c r="M403" s="13">
        <f t="shared" si="87"/>
        <v>1.03E-2</v>
      </c>
      <c r="N403" s="17"/>
      <c r="O403" s="17"/>
      <c r="P403" s="17"/>
      <c r="Q403" s="15">
        <f>SUM(Sheet4!$K403:$P403)</f>
        <v>0.27848000000000001</v>
      </c>
    </row>
    <row r="404" spans="1:17" x14ac:dyDescent="0.25">
      <c r="A404" s="7" t="s">
        <v>203</v>
      </c>
      <c r="B404" s="6" t="s">
        <v>133</v>
      </c>
      <c r="C404" s="6" t="str">
        <f>Sheet4!$D404&amp;","&amp;Sheet4!$E404</f>
        <v>344N625A,Ph1</v>
      </c>
      <c r="D404" s="6" t="s">
        <v>232</v>
      </c>
      <c r="E404" s="1" t="s">
        <v>8</v>
      </c>
      <c r="F404" s="1">
        <v>120</v>
      </c>
      <c r="G404" s="1">
        <v>77</v>
      </c>
      <c r="H404" s="1">
        <v>70</v>
      </c>
      <c r="I404" s="1">
        <v>9.3000000000000007</v>
      </c>
      <c r="J404" s="12">
        <f>Table1[[#This Row],[Sam]]/6</f>
        <v>1.55</v>
      </c>
      <c r="K404" s="13">
        <v>0.27</v>
      </c>
      <c r="L404" s="13"/>
      <c r="M404" s="13">
        <v>1.2999999999999999E-2</v>
      </c>
      <c r="N404" s="17"/>
      <c r="O404" s="17"/>
      <c r="P404" s="17"/>
      <c r="Q404" s="15">
        <f>SUM(Sheet4!$K404:$P404)</f>
        <v>0.28300000000000003</v>
      </c>
    </row>
    <row r="405" spans="1:17" x14ac:dyDescent="0.25">
      <c r="A405" s="7" t="s">
        <v>203</v>
      </c>
      <c r="B405" s="6" t="s">
        <v>133</v>
      </c>
      <c r="C405" s="6" t="str">
        <f>Sheet4!$D405&amp;","&amp;Sheet4!$E405</f>
        <v>344N625A,Ph2</v>
      </c>
      <c r="D405" s="6" t="s">
        <v>232</v>
      </c>
      <c r="E405" s="1" t="s">
        <v>9</v>
      </c>
      <c r="F405" s="1">
        <v>110</v>
      </c>
      <c r="G405" s="1">
        <v>60</v>
      </c>
      <c r="H405" s="1">
        <v>35</v>
      </c>
      <c r="I405" s="1">
        <v>9.3000000000000007</v>
      </c>
      <c r="J405" s="11">
        <f>Table1[[#This Row],[Sam]]/6</f>
        <v>1.55</v>
      </c>
      <c r="K405" s="13">
        <v>0.27</v>
      </c>
      <c r="L405" s="13"/>
      <c r="M405" s="13">
        <v>1.2999999999999999E-2</v>
      </c>
      <c r="N405" s="13"/>
      <c r="O405" s="13"/>
      <c r="P405" s="13"/>
      <c r="Q405" s="14">
        <f>SUM(Sheet4!$K405:$P405)</f>
        <v>0.28300000000000003</v>
      </c>
    </row>
    <row r="406" spans="1:17" x14ac:dyDescent="0.25">
      <c r="A406" s="7" t="s">
        <v>203</v>
      </c>
      <c r="B406" s="6" t="s">
        <v>133</v>
      </c>
      <c r="C406" s="1" t="str">
        <f>Sheet4!$D406&amp;","&amp;Sheet4!$E406</f>
        <v>344N625A,Ph3</v>
      </c>
      <c r="D406" s="1" t="s">
        <v>232</v>
      </c>
      <c r="E406" s="1" t="s">
        <v>78</v>
      </c>
      <c r="F406" s="1">
        <v>88</v>
      </c>
      <c r="G406" s="1">
        <v>20</v>
      </c>
      <c r="H406" s="1">
        <v>10</v>
      </c>
      <c r="I406" s="1">
        <v>9.3000000000000007</v>
      </c>
      <c r="J406" s="11">
        <f>Table1[[#This Row],[Sam]]/6</f>
        <v>1.55</v>
      </c>
      <c r="K406" s="13">
        <v>0.27</v>
      </c>
      <c r="L406" s="13"/>
      <c r="M406" s="13">
        <v>1.2999999999999999E-2</v>
      </c>
      <c r="N406" s="13"/>
      <c r="O406" s="13"/>
      <c r="P406" s="13"/>
      <c r="Q406" s="14">
        <f>SUM(Sheet4!$K406:$P406)</f>
        <v>0.28300000000000003</v>
      </c>
    </row>
    <row r="407" spans="1:17" x14ac:dyDescent="0.25">
      <c r="A407" s="8" t="s">
        <v>235</v>
      </c>
      <c r="B407" s="1" t="s">
        <v>245</v>
      </c>
      <c r="C407" s="1" t="str">
        <f>Sheet4!$D407&amp;","&amp;Sheet4!$E407</f>
        <v>345N205A,Ph1</v>
      </c>
      <c r="D407" s="1" t="s">
        <v>236</v>
      </c>
      <c r="E407" s="1" t="s">
        <v>8</v>
      </c>
      <c r="F407" s="1">
        <v>120</v>
      </c>
      <c r="G407" s="1">
        <v>77</v>
      </c>
      <c r="H407" s="1">
        <v>70</v>
      </c>
      <c r="I407" s="1">
        <v>0</v>
      </c>
      <c r="J407" s="11">
        <f>Table1[[#This Row],[Sam]]/6</f>
        <v>0</v>
      </c>
      <c r="K407" s="13">
        <f>0.286*1.05</f>
        <v>0.30030000000000001</v>
      </c>
      <c r="L407" s="13"/>
      <c r="M407" s="13"/>
      <c r="N407" s="13"/>
      <c r="O407" s="13"/>
      <c r="P407" s="13"/>
      <c r="Q407" s="14">
        <f>SUM(Sheet4!$K407:$P407)</f>
        <v>0.30030000000000001</v>
      </c>
    </row>
    <row r="408" spans="1:17" x14ac:dyDescent="0.25">
      <c r="A408" s="8" t="s">
        <v>235</v>
      </c>
      <c r="B408" s="1" t="s">
        <v>245</v>
      </c>
      <c r="C408" s="1" t="str">
        <f>Sheet4!$D408&amp;","&amp;Sheet4!$E408</f>
        <v>345N205A,Ph2</v>
      </c>
      <c r="D408" s="1" t="s">
        <v>236</v>
      </c>
      <c r="E408" s="1" t="s">
        <v>9</v>
      </c>
      <c r="F408" s="1">
        <v>110</v>
      </c>
      <c r="G408" s="1">
        <v>60</v>
      </c>
      <c r="H408" s="1">
        <v>35</v>
      </c>
      <c r="I408" s="1">
        <v>0</v>
      </c>
      <c r="J408" s="11">
        <f>Table1[[#This Row],[Sam]]/6</f>
        <v>0</v>
      </c>
      <c r="K408" s="13">
        <f>0.286*1.05</f>
        <v>0.30030000000000001</v>
      </c>
      <c r="L408" s="13"/>
      <c r="M408" s="13"/>
      <c r="N408" s="13"/>
      <c r="O408" s="13"/>
      <c r="P408" s="13"/>
      <c r="Q408" s="14">
        <f>SUM(Sheet4!$K408:$P408)</f>
        <v>0.30030000000000001</v>
      </c>
    </row>
    <row r="409" spans="1:17" x14ac:dyDescent="0.25">
      <c r="A409" s="8" t="s">
        <v>235</v>
      </c>
      <c r="B409" s="1" t="s">
        <v>245</v>
      </c>
      <c r="C409" s="1" t="str">
        <f>Sheet4!$D409&amp;","&amp;Sheet4!$E409</f>
        <v>345N205A,Ph3</v>
      </c>
      <c r="D409" s="1" t="s">
        <v>236</v>
      </c>
      <c r="E409" s="1" t="s">
        <v>78</v>
      </c>
      <c r="F409" s="1">
        <v>100</v>
      </c>
      <c r="G409" s="1">
        <v>20</v>
      </c>
      <c r="H409" s="1">
        <v>10</v>
      </c>
      <c r="I409" s="1">
        <v>0</v>
      </c>
      <c r="J409" s="11">
        <f>Table1[[#This Row],[Sam]]/6</f>
        <v>0</v>
      </c>
      <c r="K409" s="13">
        <f>0.286*1.05</f>
        <v>0.30030000000000001</v>
      </c>
      <c r="L409" s="13"/>
      <c r="M409" s="13"/>
      <c r="N409" s="13"/>
      <c r="O409" s="13"/>
      <c r="P409" s="13"/>
      <c r="Q409" s="14">
        <f>SUM(Sheet4!$K409:$P409)</f>
        <v>0.30030000000000001</v>
      </c>
    </row>
    <row r="410" spans="1:17" x14ac:dyDescent="0.25">
      <c r="A410" s="8" t="s">
        <v>237</v>
      </c>
      <c r="B410" s="1" t="s">
        <v>245</v>
      </c>
      <c r="C410" s="1" t="str">
        <f>Sheet4!$D410&amp;","&amp;Sheet4!$E410</f>
        <v>345N131A,Ph1</v>
      </c>
      <c r="D410" s="1" t="s">
        <v>238</v>
      </c>
      <c r="E410" s="1" t="s">
        <v>8</v>
      </c>
      <c r="F410" s="1">
        <v>120</v>
      </c>
      <c r="G410" s="1">
        <v>77</v>
      </c>
      <c r="H410" s="1">
        <v>70</v>
      </c>
      <c r="I410" s="1">
        <v>9.3000000000000007</v>
      </c>
      <c r="J410" s="11">
        <f>Table1[[#This Row],[Sam]]/6</f>
        <v>1.55</v>
      </c>
      <c r="K410" s="13">
        <f>0.239*1.04</f>
        <v>0.24856</v>
      </c>
      <c r="L410" s="13"/>
      <c r="M410" s="13">
        <f>0.008*1.04</f>
        <v>8.320000000000001E-3</v>
      </c>
      <c r="N410" s="13"/>
      <c r="O410" s="13"/>
      <c r="P410" s="13"/>
      <c r="Q410" s="14">
        <f>SUM(Sheet4!$K410:$P410)</f>
        <v>0.25688</v>
      </c>
    </row>
    <row r="411" spans="1:17" x14ac:dyDescent="0.25">
      <c r="A411" s="8" t="s">
        <v>237</v>
      </c>
      <c r="B411" s="1" t="s">
        <v>245</v>
      </c>
      <c r="C411" s="1" t="str">
        <f>Sheet4!$D411&amp;","&amp;Sheet4!$E411</f>
        <v>345N131A,Ph2</v>
      </c>
      <c r="D411" s="1" t="s">
        <v>238</v>
      </c>
      <c r="E411" s="1" t="s">
        <v>9</v>
      </c>
      <c r="F411" s="1">
        <v>110</v>
      </c>
      <c r="G411" s="1">
        <v>60</v>
      </c>
      <c r="H411" s="1">
        <v>35</v>
      </c>
      <c r="I411" s="1">
        <v>9.3000000000000007</v>
      </c>
      <c r="J411" s="11">
        <f>Table1[[#This Row],[Sam]]/6</f>
        <v>1.55</v>
      </c>
      <c r="K411" s="13">
        <f>0.239*1.04</f>
        <v>0.24856</v>
      </c>
      <c r="L411" s="13"/>
      <c r="M411" s="13">
        <f>0.008*1.04</f>
        <v>8.320000000000001E-3</v>
      </c>
      <c r="N411" s="13"/>
      <c r="O411" s="13"/>
      <c r="P411" s="13"/>
      <c r="Q411" s="14">
        <f>SUM(Sheet4!$K411:$P411)</f>
        <v>0.25688</v>
      </c>
    </row>
    <row r="412" spans="1:17" x14ac:dyDescent="0.25">
      <c r="A412" s="8" t="s">
        <v>237</v>
      </c>
      <c r="B412" s="1" t="s">
        <v>245</v>
      </c>
      <c r="C412" s="1" t="str">
        <f>Sheet4!$D412&amp;","&amp;Sheet4!$E412</f>
        <v>345N131A,Ph3</v>
      </c>
      <c r="D412" s="1" t="s">
        <v>238</v>
      </c>
      <c r="E412" s="1" t="s">
        <v>78</v>
      </c>
      <c r="F412" s="1">
        <v>88</v>
      </c>
      <c r="G412" s="1">
        <v>20</v>
      </c>
      <c r="H412" s="1">
        <v>10</v>
      </c>
      <c r="I412" s="1">
        <v>9.3000000000000007</v>
      </c>
      <c r="J412" s="11">
        <f>Table1[[#This Row],[Sam]]/6</f>
        <v>1.55</v>
      </c>
      <c r="K412" s="13">
        <f>0.239*1.04</f>
        <v>0.24856</v>
      </c>
      <c r="L412" s="13"/>
      <c r="M412" s="13">
        <f>0.008*1.04</f>
        <v>8.320000000000001E-3</v>
      </c>
      <c r="N412" s="13"/>
      <c r="O412" s="13"/>
      <c r="P412" s="13"/>
      <c r="Q412" s="14">
        <f>SUM(Sheet4!$K412:$P412)</f>
        <v>0.25688</v>
      </c>
    </row>
    <row r="413" spans="1:17" x14ac:dyDescent="0.25">
      <c r="A413" s="8" t="s">
        <v>114</v>
      </c>
      <c r="B413" s="1" t="s">
        <v>245</v>
      </c>
      <c r="C413" s="1" t="str">
        <f>Sheet4!$D413&amp;","&amp;Sheet4!$E413</f>
        <v>345H128A,Ph1</v>
      </c>
      <c r="D413" s="1" t="s">
        <v>239</v>
      </c>
      <c r="E413" s="1" t="s">
        <v>8</v>
      </c>
      <c r="F413" s="1">
        <v>120</v>
      </c>
      <c r="G413" s="1">
        <v>77</v>
      </c>
      <c r="H413" s="1">
        <v>70</v>
      </c>
      <c r="I413" s="1">
        <v>27.08</v>
      </c>
      <c r="J413" s="11">
        <f>Table1[[#This Row],[Sam]]/6</f>
        <v>4.5133333333333328</v>
      </c>
      <c r="K413" s="13">
        <f t="shared" ref="K413:K418" si="88">0.549*1.06</f>
        <v>0.58194000000000012</v>
      </c>
      <c r="L413" s="13">
        <v>0</v>
      </c>
      <c r="M413" s="13">
        <f t="shared" ref="M413:M418" si="89">0.091*1.06</f>
        <v>9.6460000000000004E-2</v>
      </c>
      <c r="N413" s="13"/>
      <c r="O413" s="13">
        <f t="shared" ref="O413:O418" si="90">0.021*1.06</f>
        <v>2.2260000000000002E-2</v>
      </c>
      <c r="P413" s="13"/>
      <c r="Q413" s="14">
        <f>SUM(Sheet4!$K413:$P413)</f>
        <v>0.70066000000000006</v>
      </c>
    </row>
    <row r="414" spans="1:17" x14ac:dyDescent="0.25">
      <c r="A414" s="8" t="s">
        <v>114</v>
      </c>
      <c r="B414" s="1" t="s">
        <v>245</v>
      </c>
      <c r="C414" s="1" t="str">
        <f>Sheet4!$D414&amp;","&amp;Sheet4!$E414</f>
        <v>345H128A,Ph2</v>
      </c>
      <c r="D414" s="1" t="s">
        <v>239</v>
      </c>
      <c r="E414" s="1" t="s">
        <v>9</v>
      </c>
      <c r="F414" s="1">
        <v>110</v>
      </c>
      <c r="G414" s="1">
        <v>60</v>
      </c>
      <c r="H414" s="1">
        <v>35</v>
      </c>
      <c r="I414" s="1">
        <v>27.08</v>
      </c>
      <c r="J414" s="11">
        <f>Table1[[#This Row],[Sam]]/6</f>
        <v>4.5133333333333328</v>
      </c>
      <c r="K414" s="13">
        <f t="shared" si="88"/>
        <v>0.58194000000000012</v>
      </c>
      <c r="L414" s="13">
        <v>0</v>
      </c>
      <c r="M414" s="13">
        <f t="shared" si="89"/>
        <v>9.6460000000000004E-2</v>
      </c>
      <c r="N414" s="13"/>
      <c r="O414" s="13">
        <f t="shared" si="90"/>
        <v>2.2260000000000002E-2</v>
      </c>
      <c r="P414" s="13"/>
      <c r="Q414" s="14">
        <f>SUM(Sheet4!$K414:$P414)</f>
        <v>0.70066000000000006</v>
      </c>
    </row>
    <row r="415" spans="1:17" x14ac:dyDescent="0.25">
      <c r="A415" s="8" t="s">
        <v>114</v>
      </c>
      <c r="B415" s="1" t="s">
        <v>245</v>
      </c>
      <c r="C415" s="1" t="str">
        <f>Sheet4!$D415&amp;","&amp;Sheet4!$E415</f>
        <v>345H128A,Ph3</v>
      </c>
      <c r="D415" s="1" t="s">
        <v>239</v>
      </c>
      <c r="E415" s="1" t="s">
        <v>78</v>
      </c>
      <c r="F415" s="1">
        <v>88</v>
      </c>
      <c r="G415" s="1">
        <v>20</v>
      </c>
      <c r="H415" s="1">
        <v>10</v>
      </c>
      <c r="I415" s="1">
        <v>27.08</v>
      </c>
      <c r="J415" s="11">
        <f>Table1[[#This Row],[Sam]]/6</f>
        <v>4.5133333333333328</v>
      </c>
      <c r="K415" s="13">
        <f t="shared" si="88"/>
        <v>0.58194000000000012</v>
      </c>
      <c r="L415" s="13">
        <v>0</v>
      </c>
      <c r="M415" s="13">
        <f t="shared" si="89"/>
        <v>9.6460000000000004E-2</v>
      </c>
      <c r="N415" s="13"/>
      <c r="O415" s="13">
        <f t="shared" si="90"/>
        <v>2.2260000000000002E-2</v>
      </c>
      <c r="P415" s="13"/>
      <c r="Q415" s="14">
        <f>SUM(Sheet4!$K415:$P415)</f>
        <v>0.70066000000000006</v>
      </c>
    </row>
    <row r="416" spans="1:17" x14ac:dyDescent="0.25">
      <c r="A416" s="8" t="s">
        <v>114</v>
      </c>
      <c r="B416" s="1" t="s">
        <v>245</v>
      </c>
      <c r="C416" s="1" t="str">
        <f>Sheet4!$D416&amp;","&amp;Sheet4!$E416</f>
        <v>345H128B,Ph1</v>
      </c>
      <c r="D416" s="1" t="s">
        <v>240</v>
      </c>
      <c r="E416" s="1" t="s">
        <v>8</v>
      </c>
      <c r="F416" s="1">
        <v>135</v>
      </c>
      <c r="G416" s="1">
        <v>77</v>
      </c>
      <c r="H416" s="1">
        <v>70</v>
      </c>
      <c r="I416" s="1">
        <v>27.08</v>
      </c>
      <c r="J416" s="11">
        <f>Table1[[#This Row],[Sam]]/6</f>
        <v>4.5133333333333328</v>
      </c>
      <c r="K416" s="13">
        <f t="shared" si="88"/>
        <v>0.58194000000000012</v>
      </c>
      <c r="L416" s="13">
        <v>0</v>
      </c>
      <c r="M416" s="13">
        <f t="shared" si="89"/>
        <v>9.6460000000000004E-2</v>
      </c>
      <c r="N416" s="13"/>
      <c r="O416" s="13">
        <f t="shared" si="90"/>
        <v>2.2260000000000002E-2</v>
      </c>
      <c r="P416" s="13"/>
      <c r="Q416" s="14">
        <f>SUM(Sheet4!$K416:$P416)</f>
        <v>0.70066000000000006</v>
      </c>
    </row>
    <row r="417" spans="1:17" x14ac:dyDescent="0.25">
      <c r="A417" s="8" t="s">
        <v>114</v>
      </c>
      <c r="B417" s="1" t="s">
        <v>245</v>
      </c>
      <c r="C417" s="1" t="str">
        <f>Sheet4!$D417&amp;","&amp;Sheet4!$E417</f>
        <v>345H128B,Ph2</v>
      </c>
      <c r="D417" s="1" t="s">
        <v>240</v>
      </c>
      <c r="E417" s="1" t="s">
        <v>9</v>
      </c>
      <c r="F417" s="1">
        <v>120</v>
      </c>
      <c r="G417" s="1">
        <v>60</v>
      </c>
      <c r="H417" s="1">
        <v>35</v>
      </c>
      <c r="I417" s="1">
        <v>27.08</v>
      </c>
      <c r="J417" s="11">
        <f>Table1[[#This Row],[Sam]]/6</f>
        <v>4.5133333333333328</v>
      </c>
      <c r="K417" s="13">
        <f t="shared" si="88"/>
        <v>0.58194000000000012</v>
      </c>
      <c r="L417" s="13">
        <v>0</v>
      </c>
      <c r="M417" s="13">
        <f t="shared" si="89"/>
        <v>9.6460000000000004E-2</v>
      </c>
      <c r="N417" s="13"/>
      <c r="O417" s="13">
        <f t="shared" si="90"/>
        <v>2.2260000000000002E-2</v>
      </c>
      <c r="P417" s="13"/>
      <c r="Q417" s="14">
        <f>SUM(Sheet4!$K417:$P417)</f>
        <v>0.70066000000000006</v>
      </c>
    </row>
    <row r="418" spans="1:17" x14ac:dyDescent="0.25">
      <c r="A418" s="8" t="s">
        <v>114</v>
      </c>
      <c r="B418" s="1" t="s">
        <v>245</v>
      </c>
      <c r="C418" s="1" t="str">
        <f>Sheet4!$D418&amp;","&amp;Sheet4!$E418</f>
        <v>345H128B,Ph3</v>
      </c>
      <c r="D418" s="1" t="s">
        <v>240</v>
      </c>
      <c r="E418" s="1" t="s">
        <v>78</v>
      </c>
      <c r="F418" s="1">
        <v>95</v>
      </c>
      <c r="G418" s="1">
        <v>20</v>
      </c>
      <c r="H418" s="1">
        <v>10</v>
      </c>
      <c r="I418" s="1">
        <v>27.08</v>
      </c>
      <c r="J418" s="11">
        <f>Table1[[#This Row],[Sam]]/6</f>
        <v>4.5133333333333328</v>
      </c>
      <c r="K418" s="13">
        <f t="shared" si="88"/>
        <v>0.58194000000000012</v>
      </c>
      <c r="L418" s="13">
        <v>0</v>
      </c>
      <c r="M418" s="13">
        <f t="shared" si="89"/>
        <v>9.6460000000000004E-2</v>
      </c>
      <c r="N418" s="13"/>
      <c r="O418" s="13">
        <f t="shared" si="90"/>
        <v>2.2260000000000002E-2</v>
      </c>
      <c r="P418" s="13"/>
      <c r="Q418" s="14">
        <f>SUM(Sheet4!$K418:$P418)</f>
        <v>0.70066000000000006</v>
      </c>
    </row>
    <row r="419" spans="1:17" x14ac:dyDescent="0.25">
      <c r="A419" s="8" t="s">
        <v>164</v>
      </c>
      <c r="B419" s="1" t="s">
        <v>245</v>
      </c>
      <c r="C419" s="1" t="str">
        <f>Sheet4!$D419&amp;","&amp;Sheet4!$E419</f>
        <v>345H124A,Ph1</v>
      </c>
      <c r="D419" s="1" t="s">
        <v>241</v>
      </c>
      <c r="E419" s="1" t="s">
        <v>8</v>
      </c>
      <c r="F419" s="1">
        <v>120</v>
      </c>
      <c r="G419" s="1">
        <v>77</v>
      </c>
      <c r="H419" s="1">
        <v>70</v>
      </c>
      <c r="I419" s="1">
        <v>22.7</v>
      </c>
      <c r="J419" s="11">
        <f>Table1[[#This Row],[Sam]]/6</f>
        <v>3.7833333333333332</v>
      </c>
      <c r="K419" s="13">
        <f t="shared" ref="K419:K424" si="91">0.624*1.06</f>
        <v>0.66144000000000003</v>
      </c>
      <c r="L419" s="13">
        <v>0</v>
      </c>
      <c r="M419" s="13">
        <f t="shared" ref="M419:M424" si="92">0.124*1.06</f>
        <v>0.13144</v>
      </c>
      <c r="N419" s="13"/>
      <c r="O419" s="13"/>
      <c r="P419" s="13"/>
      <c r="Q419" s="14">
        <f>SUM(Sheet4!$K419:$P419)</f>
        <v>0.79288000000000003</v>
      </c>
    </row>
    <row r="420" spans="1:17" x14ac:dyDescent="0.25">
      <c r="A420" s="8" t="s">
        <v>164</v>
      </c>
      <c r="B420" s="1" t="s">
        <v>245</v>
      </c>
      <c r="C420" s="1" t="str">
        <f>Sheet4!$D420&amp;","&amp;Sheet4!$E420</f>
        <v>345H124A,Ph2</v>
      </c>
      <c r="D420" s="1" t="s">
        <v>241</v>
      </c>
      <c r="E420" s="1" t="s">
        <v>9</v>
      </c>
      <c r="F420" s="1">
        <v>105</v>
      </c>
      <c r="G420" s="1">
        <v>60</v>
      </c>
      <c r="H420" s="1">
        <v>35</v>
      </c>
      <c r="I420" s="1">
        <v>22.7</v>
      </c>
      <c r="J420" s="11">
        <f>Table1[[#This Row],[Sam]]/6</f>
        <v>3.7833333333333332</v>
      </c>
      <c r="K420" s="13">
        <f t="shared" si="91"/>
        <v>0.66144000000000003</v>
      </c>
      <c r="L420" s="13">
        <v>0</v>
      </c>
      <c r="M420" s="13">
        <f t="shared" si="92"/>
        <v>0.13144</v>
      </c>
      <c r="N420" s="13"/>
      <c r="O420" s="13"/>
      <c r="P420" s="13"/>
      <c r="Q420" s="14">
        <f>SUM(Sheet4!$K420:$P420)</f>
        <v>0.79288000000000003</v>
      </c>
    </row>
    <row r="421" spans="1:17" x14ac:dyDescent="0.25">
      <c r="A421" s="8" t="s">
        <v>164</v>
      </c>
      <c r="B421" s="1" t="s">
        <v>245</v>
      </c>
      <c r="C421" s="1" t="str">
        <f>Sheet4!$D421&amp;","&amp;Sheet4!$E421</f>
        <v>345H124A,Ph3</v>
      </c>
      <c r="D421" s="1" t="s">
        <v>241</v>
      </c>
      <c r="E421" s="1" t="s">
        <v>78</v>
      </c>
      <c r="F421" s="1">
        <v>88</v>
      </c>
      <c r="G421" s="1">
        <v>20</v>
      </c>
      <c r="H421" s="1">
        <v>10</v>
      </c>
      <c r="I421" s="1">
        <v>22.7</v>
      </c>
      <c r="J421" s="11">
        <f>Table1[[#This Row],[Sam]]/6</f>
        <v>3.7833333333333332</v>
      </c>
      <c r="K421" s="13">
        <f t="shared" si="91"/>
        <v>0.66144000000000003</v>
      </c>
      <c r="L421" s="13">
        <v>0</v>
      </c>
      <c r="M421" s="13">
        <f t="shared" si="92"/>
        <v>0.13144</v>
      </c>
      <c r="N421" s="13"/>
      <c r="O421" s="13"/>
      <c r="P421" s="13"/>
      <c r="Q421" s="14">
        <f>SUM(Sheet4!$K421:$P421)</f>
        <v>0.79288000000000003</v>
      </c>
    </row>
    <row r="422" spans="1:17" x14ac:dyDescent="0.25">
      <c r="A422" s="8" t="s">
        <v>164</v>
      </c>
      <c r="B422" s="1" t="s">
        <v>245</v>
      </c>
      <c r="C422" s="1" t="str">
        <f>Sheet4!$D422&amp;","&amp;Sheet4!$E422</f>
        <v>345H124B,Ph1</v>
      </c>
      <c r="D422" s="1" t="s">
        <v>242</v>
      </c>
      <c r="E422" s="1" t="s">
        <v>8</v>
      </c>
      <c r="F422" s="1">
        <v>135</v>
      </c>
      <c r="G422" s="1">
        <v>77</v>
      </c>
      <c r="H422" s="1">
        <v>70</v>
      </c>
      <c r="I422" s="1">
        <v>22.7</v>
      </c>
      <c r="J422" s="11">
        <f>Table1[[#This Row],[Sam]]/6</f>
        <v>3.7833333333333332</v>
      </c>
      <c r="K422" s="13">
        <f t="shared" si="91"/>
        <v>0.66144000000000003</v>
      </c>
      <c r="L422" s="13">
        <v>0</v>
      </c>
      <c r="M422" s="13">
        <f t="shared" si="92"/>
        <v>0.13144</v>
      </c>
      <c r="N422" s="13"/>
      <c r="O422" s="13"/>
      <c r="P422" s="13"/>
      <c r="Q422" s="14">
        <f>SUM(Sheet4!$K422:$P422)</f>
        <v>0.79288000000000003</v>
      </c>
    </row>
    <row r="423" spans="1:17" x14ac:dyDescent="0.25">
      <c r="A423" s="8" t="s">
        <v>164</v>
      </c>
      <c r="B423" s="1" t="s">
        <v>245</v>
      </c>
      <c r="C423" s="1" t="str">
        <f>Sheet4!$D423&amp;","&amp;Sheet4!$E423</f>
        <v>345H124B,Ph2</v>
      </c>
      <c r="D423" s="1" t="s">
        <v>242</v>
      </c>
      <c r="E423" s="1" t="s">
        <v>9</v>
      </c>
      <c r="F423" s="1">
        <v>120</v>
      </c>
      <c r="G423" s="1">
        <v>60</v>
      </c>
      <c r="H423" s="1">
        <v>35</v>
      </c>
      <c r="I423" s="1">
        <v>22.7</v>
      </c>
      <c r="J423" s="11">
        <f>Table1[[#This Row],[Sam]]/6</f>
        <v>3.7833333333333332</v>
      </c>
      <c r="K423" s="13">
        <f t="shared" si="91"/>
        <v>0.66144000000000003</v>
      </c>
      <c r="L423" s="13">
        <v>0</v>
      </c>
      <c r="M423" s="13">
        <f t="shared" si="92"/>
        <v>0.13144</v>
      </c>
      <c r="N423" s="13"/>
      <c r="O423" s="13"/>
      <c r="P423" s="13"/>
      <c r="Q423" s="14">
        <f>SUM(Sheet4!$K423:$P423)</f>
        <v>0.79288000000000003</v>
      </c>
    </row>
    <row r="424" spans="1:17" x14ac:dyDescent="0.25">
      <c r="A424" s="8" t="s">
        <v>164</v>
      </c>
      <c r="B424" s="1" t="s">
        <v>245</v>
      </c>
      <c r="C424" s="1" t="str">
        <f>Sheet4!$D424&amp;","&amp;Sheet4!$E424</f>
        <v>345H124B,Ph3</v>
      </c>
      <c r="D424" s="1" t="s">
        <v>242</v>
      </c>
      <c r="E424" s="1" t="s">
        <v>78</v>
      </c>
      <c r="F424" s="1">
        <v>95</v>
      </c>
      <c r="G424" s="1">
        <v>20</v>
      </c>
      <c r="H424" s="1">
        <v>10</v>
      </c>
      <c r="I424" s="1">
        <v>22.7</v>
      </c>
      <c r="J424" s="11">
        <f>Table1[[#This Row],[Sam]]/6</f>
        <v>3.7833333333333332</v>
      </c>
      <c r="K424" s="13">
        <f t="shared" si="91"/>
        <v>0.66144000000000003</v>
      </c>
      <c r="L424" s="13">
        <v>0</v>
      </c>
      <c r="M424" s="13">
        <f t="shared" si="92"/>
        <v>0.13144</v>
      </c>
      <c r="N424" s="13"/>
      <c r="O424" s="13"/>
      <c r="P424" s="13"/>
      <c r="Q424" s="14">
        <f>SUM(Sheet4!$K424:$P424)</f>
        <v>0.79288000000000003</v>
      </c>
    </row>
    <row r="425" spans="1:17" x14ac:dyDescent="0.25">
      <c r="A425" s="8" t="s">
        <v>162</v>
      </c>
      <c r="B425" s="1" t="s">
        <v>245</v>
      </c>
      <c r="C425" s="1" t="str">
        <f>Sheet4!$D425&amp;","&amp;Sheet4!$E425</f>
        <v>245H011E,Ph1</v>
      </c>
      <c r="D425" s="1" t="s">
        <v>243</v>
      </c>
      <c r="E425" s="1" t="s">
        <v>8</v>
      </c>
      <c r="F425" s="1">
        <v>120</v>
      </c>
      <c r="G425" s="1">
        <v>77</v>
      </c>
      <c r="H425" s="1">
        <v>70</v>
      </c>
      <c r="I425" s="19">
        <v>26.97</v>
      </c>
      <c r="J425" s="11">
        <f>Table1[[#This Row],[Sam]]/6</f>
        <v>4.4950000000000001</v>
      </c>
      <c r="K425" s="13">
        <v>0.67400000000000004</v>
      </c>
      <c r="L425" s="13">
        <v>0</v>
      </c>
      <c r="M425" s="13"/>
      <c r="N425" s="13"/>
      <c r="O425" s="13">
        <v>1.9E-2</v>
      </c>
      <c r="P425" s="13"/>
      <c r="Q425" s="14">
        <f>SUM(Sheet4!$K425:$P425)</f>
        <v>0.69300000000000006</v>
      </c>
    </row>
    <row r="426" spans="1:17" x14ac:dyDescent="0.25">
      <c r="A426" s="8" t="s">
        <v>162</v>
      </c>
      <c r="B426" s="1" t="s">
        <v>245</v>
      </c>
      <c r="C426" s="1" t="str">
        <f>Sheet4!$D426&amp;","&amp;Sheet4!$E426</f>
        <v>245H011E,Ph2</v>
      </c>
      <c r="D426" s="1" t="s">
        <v>243</v>
      </c>
      <c r="E426" s="1" t="s">
        <v>9</v>
      </c>
      <c r="F426" s="1">
        <v>110</v>
      </c>
      <c r="G426" s="1">
        <v>60</v>
      </c>
      <c r="H426" s="1">
        <v>35</v>
      </c>
      <c r="I426" s="19">
        <v>26.97</v>
      </c>
      <c r="J426" s="11">
        <f>Table1[[#This Row],[Sam]]/6</f>
        <v>4.4950000000000001</v>
      </c>
      <c r="K426" s="13">
        <v>0.67400000000000004</v>
      </c>
      <c r="L426" s="13">
        <v>0</v>
      </c>
      <c r="M426" s="13"/>
      <c r="N426" s="13"/>
      <c r="O426" s="13">
        <v>1.9E-2</v>
      </c>
      <c r="P426" s="13"/>
      <c r="Q426" s="14">
        <f>SUM(Sheet4!$K426:$P426)</f>
        <v>0.69300000000000006</v>
      </c>
    </row>
    <row r="427" spans="1:17" x14ac:dyDescent="0.25">
      <c r="A427" s="8" t="s">
        <v>162</v>
      </c>
      <c r="B427" s="1" t="s">
        <v>245</v>
      </c>
      <c r="C427" s="1" t="str">
        <f>Sheet4!$D427&amp;","&amp;Sheet4!$E427</f>
        <v>245H011E,Ph3</v>
      </c>
      <c r="D427" s="1" t="s">
        <v>243</v>
      </c>
      <c r="E427" s="1" t="s">
        <v>78</v>
      </c>
      <c r="F427" s="1">
        <v>88</v>
      </c>
      <c r="G427" s="1">
        <v>20</v>
      </c>
      <c r="H427" s="1">
        <v>10</v>
      </c>
      <c r="I427" s="19">
        <v>26.97</v>
      </c>
      <c r="J427" s="11">
        <f>Table1[[#This Row],[Sam]]/6</f>
        <v>4.4950000000000001</v>
      </c>
      <c r="K427" s="13">
        <v>0.67400000000000004</v>
      </c>
      <c r="L427" s="13">
        <v>0</v>
      </c>
      <c r="M427" s="13"/>
      <c r="N427" s="13"/>
      <c r="O427" s="13">
        <v>1.9E-2</v>
      </c>
      <c r="P427" s="13"/>
      <c r="Q427" s="14">
        <f>SUM(Sheet4!$K427:$P427)</f>
        <v>0.69300000000000006</v>
      </c>
    </row>
    <row r="428" spans="1:17" x14ac:dyDescent="0.25">
      <c r="A428" s="7" t="s">
        <v>162</v>
      </c>
      <c r="B428" s="1" t="s">
        <v>245</v>
      </c>
      <c r="C428" s="1" t="str">
        <f>Sheet4!$D428&amp;","&amp;Sheet4!$E428</f>
        <v>245H011F,Ph1</v>
      </c>
      <c r="D428" s="1" t="s">
        <v>244</v>
      </c>
      <c r="E428" s="1" t="s">
        <v>8</v>
      </c>
      <c r="F428" s="1">
        <v>135</v>
      </c>
      <c r="G428" s="1">
        <v>77</v>
      </c>
      <c r="H428" s="1">
        <v>70</v>
      </c>
      <c r="I428" s="19">
        <v>26.97</v>
      </c>
      <c r="J428" s="11">
        <f>Table1[[#This Row],[Sam]]/6</f>
        <v>4.4950000000000001</v>
      </c>
      <c r="K428" s="13">
        <v>0.67400000000000004</v>
      </c>
      <c r="L428" s="13">
        <v>0</v>
      </c>
      <c r="M428" s="13"/>
      <c r="N428" s="13"/>
      <c r="O428" s="13">
        <v>1.9E-2</v>
      </c>
      <c r="P428" s="13"/>
      <c r="Q428" s="14">
        <f>SUM(Sheet4!$K428:$P428)</f>
        <v>0.69300000000000006</v>
      </c>
    </row>
    <row r="429" spans="1:17" x14ac:dyDescent="0.25">
      <c r="A429" s="7" t="s">
        <v>162</v>
      </c>
      <c r="B429" s="1" t="s">
        <v>245</v>
      </c>
      <c r="C429" s="1" t="str">
        <f>Sheet4!$D429&amp;","&amp;Sheet4!$E429</f>
        <v>245H011F,Ph2</v>
      </c>
      <c r="D429" s="1" t="s">
        <v>244</v>
      </c>
      <c r="E429" s="1" t="s">
        <v>9</v>
      </c>
      <c r="F429" s="1">
        <v>120</v>
      </c>
      <c r="G429" s="1">
        <v>60</v>
      </c>
      <c r="H429" s="1">
        <v>35</v>
      </c>
      <c r="I429" s="19">
        <v>26.97</v>
      </c>
      <c r="J429" s="11">
        <f>Table1[[#This Row],[Sam]]/6</f>
        <v>4.4950000000000001</v>
      </c>
      <c r="K429" s="13">
        <v>0.67400000000000004</v>
      </c>
      <c r="L429" s="13">
        <v>0</v>
      </c>
      <c r="M429" s="13"/>
      <c r="N429" s="13"/>
      <c r="O429" s="13">
        <v>1.9E-2</v>
      </c>
      <c r="P429" s="13"/>
      <c r="Q429" s="14">
        <f>SUM(Sheet4!$K429:$P429)</f>
        <v>0.69300000000000006</v>
      </c>
    </row>
    <row r="430" spans="1:17" x14ac:dyDescent="0.25">
      <c r="A430" s="7" t="s">
        <v>162</v>
      </c>
      <c r="B430" s="1" t="s">
        <v>245</v>
      </c>
      <c r="C430" s="1" t="str">
        <f>Sheet4!$D430&amp;","&amp;Sheet4!$E430</f>
        <v>245H011F,Ph3</v>
      </c>
      <c r="D430" s="1" t="s">
        <v>244</v>
      </c>
      <c r="E430" s="1" t="s">
        <v>78</v>
      </c>
      <c r="F430" s="1">
        <v>95</v>
      </c>
      <c r="G430" s="1">
        <v>20</v>
      </c>
      <c r="H430" s="1">
        <v>10</v>
      </c>
      <c r="I430" s="19">
        <v>26.97</v>
      </c>
      <c r="J430" s="11">
        <f>Table1[[#This Row],[Sam]]/6</f>
        <v>4.4950000000000001</v>
      </c>
      <c r="K430" s="13">
        <v>0.67400000000000004</v>
      </c>
      <c r="L430" s="13">
        <v>0</v>
      </c>
      <c r="M430" s="13"/>
      <c r="N430" s="13"/>
      <c r="O430" s="13">
        <v>1.9E-2</v>
      </c>
      <c r="P430" s="13"/>
      <c r="Q430" s="14">
        <f>SUM(Sheet4!$K430:$P430)</f>
        <v>0.69300000000000006</v>
      </c>
    </row>
    <row r="431" spans="1:17" x14ac:dyDescent="0.25">
      <c r="A431" s="8" t="s">
        <v>270</v>
      </c>
      <c r="B431" s="1" t="s">
        <v>245</v>
      </c>
      <c r="C431" s="1" t="str">
        <f>Sheet4!$D431&amp;","&amp;Sheet4!$E431</f>
        <v>245H005G,Ph1</v>
      </c>
      <c r="D431" s="1" t="s">
        <v>248</v>
      </c>
      <c r="E431" s="1" t="s">
        <v>8</v>
      </c>
      <c r="F431" s="1">
        <v>120</v>
      </c>
      <c r="G431" s="1">
        <v>77</v>
      </c>
      <c r="H431" s="1">
        <v>70</v>
      </c>
      <c r="I431" s="1"/>
      <c r="J431" s="11">
        <f>Table1[[#This Row],[Sam]]/6</f>
        <v>0</v>
      </c>
      <c r="K431" s="13"/>
      <c r="L431" s="13"/>
      <c r="M431" s="13"/>
      <c r="N431" s="13"/>
      <c r="O431" s="13"/>
      <c r="P431" s="13"/>
      <c r="Q431" s="14">
        <f>SUM(Sheet4!$K431:$P431)</f>
        <v>0</v>
      </c>
    </row>
    <row r="432" spans="1:17" x14ac:dyDescent="0.25">
      <c r="A432" s="8" t="s">
        <v>270</v>
      </c>
      <c r="B432" s="1" t="s">
        <v>245</v>
      </c>
      <c r="C432" s="1" t="str">
        <f>Sheet4!$D432&amp;","&amp;Sheet4!$E432</f>
        <v>245H005G,Ph2</v>
      </c>
      <c r="D432" s="1" t="s">
        <v>248</v>
      </c>
      <c r="E432" s="1" t="s">
        <v>9</v>
      </c>
      <c r="F432" s="1">
        <v>110</v>
      </c>
      <c r="G432" s="1">
        <v>60</v>
      </c>
      <c r="H432" s="1">
        <v>35</v>
      </c>
      <c r="I432" s="1"/>
      <c r="J432" s="11">
        <f>Table1[[#This Row],[Sam]]/6</f>
        <v>0</v>
      </c>
      <c r="K432" s="13"/>
      <c r="L432" s="13"/>
      <c r="M432" s="13"/>
      <c r="N432" s="13"/>
      <c r="O432" s="13"/>
      <c r="P432" s="13"/>
      <c r="Q432" s="14">
        <f>SUM(Sheet4!$K432:$P432)</f>
        <v>0</v>
      </c>
    </row>
    <row r="433" spans="1:17" x14ac:dyDescent="0.25">
      <c r="A433" s="8" t="s">
        <v>270</v>
      </c>
      <c r="B433" s="1" t="s">
        <v>245</v>
      </c>
      <c r="C433" s="1" t="str">
        <f>Sheet4!$D433&amp;","&amp;Sheet4!$E433</f>
        <v>245H005G,Ph3</v>
      </c>
      <c r="D433" s="1" t="s">
        <v>248</v>
      </c>
      <c r="E433" s="1" t="s">
        <v>78</v>
      </c>
      <c r="F433" s="1">
        <v>88</v>
      </c>
      <c r="G433" s="1">
        <v>20</v>
      </c>
      <c r="H433" s="1">
        <v>10</v>
      </c>
      <c r="I433" s="1"/>
      <c r="J433" s="11">
        <f>Table1[[#This Row],[Sam]]/6</f>
        <v>0</v>
      </c>
      <c r="K433" s="13"/>
      <c r="L433" s="13"/>
      <c r="M433" s="13"/>
      <c r="N433" s="13"/>
      <c r="O433" s="13"/>
      <c r="P433" s="13"/>
      <c r="Q433" s="14">
        <f>SUM(Sheet4!$K433:$P433)</f>
        <v>0</v>
      </c>
    </row>
    <row r="434" spans="1:17" x14ac:dyDescent="0.25">
      <c r="A434" s="8" t="s">
        <v>270</v>
      </c>
      <c r="B434" s="1" t="s">
        <v>245</v>
      </c>
      <c r="C434" s="1" t="str">
        <f>Sheet4!$D434&amp;","&amp;Sheet4!$E434</f>
        <v>245H005H,Ph1</v>
      </c>
      <c r="D434" s="1" t="s">
        <v>249</v>
      </c>
      <c r="E434" s="1" t="s">
        <v>8</v>
      </c>
      <c r="F434" s="1">
        <v>135</v>
      </c>
      <c r="G434" s="1">
        <v>77</v>
      </c>
      <c r="H434" s="1">
        <v>70</v>
      </c>
      <c r="I434" s="1"/>
      <c r="J434" s="11">
        <f>Table1[[#This Row],[Sam]]/6</f>
        <v>0</v>
      </c>
      <c r="K434" s="13"/>
      <c r="L434" s="13"/>
      <c r="M434" s="13"/>
      <c r="N434" s="13"/>
      <c r="O434" s="13"/>
      <c r="P434" s="13"/>
      <c r="Q434" s="14">
        <f>SUM(Sheet4!$K434:$P434)</f>
        <v>0</v>
      </c>
    </row>
    <row r="435" spans="1:17" x14ac:dyDescent="0.25">
      <c r="A435" s="8" t="s">
        <v>270</v>
      </c>
      <c r="B435" s="1" t="s">
        <v>245</v>
      </c>
      <c r="C435" s="1" t="str">
        <f>Sheet4!$D435&amp;","&amp;Sheet4!$E435</f>
        <v>245H005H,Ph2</v>
      </c>
      <c r="D435" s="1" t="s">
        <v>249</v>
      </c>
      <c r="E435" s="1" t="s">
        <v>9</v>
      </c>
      <c r="F435" s="1">
        <v>120</v>
      </c>
      <c r="G435" s="1">
        <v>60</v>
      </c>
      <c r="H435" s="1">
        <v>35</v>
      </c>
      <c r="I435" s="1"/>
      <c r="J435" s="11">
        <f>Table1[[#This Row],[Sam]]/6</f>
        <v>0</v>
      </c>
      <c r="K435" s="13"/>
      <c r="L435" s="13"/>
      <c r="M435" s="13"/>
      <c r="N435" s="13"/>
      <c r="O435" s="13"/>
      <c r="P435" s="13"/>
      <c r="Q435" s="14">
        <f>SUM(Sheet4!$K435:$P435)</f>
        <v>0</v>
      </c>
    </row>
    <row r="436" spans="1:17" x14ac:dyDescent="0.25">
      <c r="A436" s="8" t="s">
        <v>270</v>
      </c>
      <c r="B436" s="1" t="s">
        <v>245</v>
      </c>
      <c r="C436" s="1" t="str">
        <f>Sheet4!$D436&amp;","&amp;Sheet4!$E436</f>
        <v>245H005H,Ph3</v>
      </c>
      <c r="D436" s="1" t="s">
        <v>249</v>
      </c>
      <c r="E436" s="1" t="s">
        <v>78</v>
      </c>
      <c r="F436" s="1">
        <v>88</v>
      </c>
      <c r="G436" s="1">
        <v>20</v>
      </c>
      <c r="H436" s="1">
        <v>10</v>
      </c>
      <c r="I436" s="1"/>
      <c r="J436" s="11">
        <f>Table1[[#This Row],[Sam]]/6</f>
        <v>0</v>
      </c>
      <c r="K436" s="13"/>
      <c r="L436" s="13"/>
      <c r="M436" s="13"/>
      <c r="N436" s="13"/>
      <c r="O436" s="13"/>
      <c r="P436" s="13"/>
      <c r="Q436" s="14">
        <f>SUM(Sheet4!$K436:$P436)</f>
        <v>0</v>
      </c>
    </row>
    <row r="437" spans="1:17" x14ac:dyDescent="0.25">
      <c r="A437" s="8" t="s">
        <v>271</v>
      </c>
      <c r="B437" s="1" t="s">
        <v>245</v>
      </c>
      <c r="C437" s="1" t="str">
        <f>Sheet4!$D437&amp;","&amp;Sheet4!$E437</f>
        <v>245N224C,Ph1</v>
      </c>
      <c r="D437" s="1" t="s">
        <v>250</v>
      </c>
      <c r="E437" s="1" t="s">
        <v>8</v>
      </c>
      <c r="F437" s="1">
        <v>120</v>
      </c>
      <c r="G437" s="1">
        <v>77</v>
      </c>
      <c r="H437" s="1">
        <v>70</v>
      </c>
      <c r="I437" s="1"/>
      <c r="J437" s="11">
        <f>Table1[[#This Row],[Sam]]/6</f>
        <v>0</v>
      </c>
      <c r="K437" s="13"/>
      <c r="L437" s="13"/>
      <c r="M437" s="13"/>
      <c r="N437" s="13"/>
      <c r="O437" s="13"/>
      <c r="P437" s="13"/>
      <c r="Q437" s="14">
        <f>SUM(Sheet4!$K437:$P437)</f>
        <v>0</v>
      </c>
    </row>
    <row r="438" spans="1:17" x14ac:dyDescent="0.25">
      <c r="A438" s="8" t="s">
        <v>271</v>
      </c>
      <c r="B438" s="1" t="s">
        <v>245</v>
      </c>
      <c r="C438" s="1" t="str">
        <f>Sheet4!$D438&amp;","&amp;Sheet4!$E438</f>
        <v>245N224C,Ph2</v>
      </c>
      <c r="D438" s="1" t="s">
        <v>250</v>
      </c>
      <c r="E438" s="1" t="s">
        <v>9</v>
      </c>
      <c r="F438" s="1">
        <v>110</v>
      </c>
      <c r="G438" s="1">
        <v>60</v>
      </c>
      <c r="H438" s="1">
        <v>35</v>
      </c>
      <c r="I438" s="1"/>
      <c r="J438" s="11">
        <f>Table1[[#This Row],[Sam]]/6</f>
        <v>0</v>
      </c>
      <c r="K438" s="13"/>
      <c r="L438" s="13"/>
      <c r="M438" s="13"/>
      <c r="N438" s="13"/>
      <c r="O438" s="13"/>
      <c r="P438" s="13"/>
      <c r="Q438" s="14">
        <f>SUM(Sheet4!$K438:$P438)</f>
        <v>0</v>
      </c>
    </row>
    <row r="439" spans="1:17" x14ac:dyDescent="0.25">
      <c r="A439" s="8" t="s">
        <v>271</v>
      </c>
      <c r="B439" s="1" t="s">
        <v>245</v>
      </c>
      <c r="C439" s="1" t="str">
        <f>Sheet4!$D439&amp;","&amp;Sheet4!$E439</f>
        <v>245N224C,Ph3</v>
      </c>
      <c r="D439" s="1" t="s">
        <v>250</v>
      </c>
      <c r="E439" s="1" t="s">
        <v>78</v>
      </c>
      <c r="F439" s="1">
        <v>88</v>
      </c>
      <c r="G439" s="1">
        <v>20</v>
      </c>
      <c r="H439" s="1">
        <v>10</v>
      </c>
      <c r="I439" s="1"/>
      <c r="J439" s="11">
        <f>Table1[[#This Row],[Sam]]/6</f>
        <v>0</v>
      </c>
      <c r="K439" s="13"/>
      <c r="L439" s="13"/>
      <c r="M439" s="13"/>
      <c r="N439" s="13"/>
      <c r="O439" s="13"/>
      <c r="P439" s="13"/>
      <c r="Q439" s="14">
        <f>SUM(Sheet4!$K439:$P439)</f>
        <v>0</v>
      </c>
    </row>
    <row r="440" spans="1:17" x14ac:dyDescent="0.25">
      <c r="A440" s="8" t="s">
        <v>272</v>
      </c>
      <c r="B440" s="1" t="s">
        <v>245</v>
      </c>
      <c r="C440" s="1" t="str">
        <f>Sheet4!$D440&amp;","&amp;Sheet4!$E440</f>
        <v>245N224D,Ph1</v>
      </c>
      <c r="D440" s="1" t="s">
        <v>251</v>
      </c>
      <c r="E440" s="1" t="s">
        <v>8</v>
      </c>
      <c r="F440" s="1">
        <v>120</v>
      </c>
      <c r="G440" s="1">
        <v>77</v>
      </c>
      <c r="H440" s="1">
        <v>70</v>
      </c>
      <c r="I440" s="1"/>
      <c r="J440" s="11">
        <f>Table1[[#This Row],[Sam]]/6</f>
        <v>0</v>
      </c>
      <c r="K440" s="13"/>
      <c r="L440" s="13"/>
      <c r="M440" s="13"/>
      <c r="N440" s="13"/>
      <c r="O440" s="13"/>
      <c r="P440" s="13"/>
      <c r="Q440" s="14">
        <f>SUM(Sheet4!$K440:$P440)</f>
        <v>0</v>
      </c>
    </row>
    <row r="441" spans="1:17" x14ac:dyDescent="0.25">
      <c r="A441" s="8" t="s">
        <v>272</v>
      </c>
      <c r="B441" s="1" t="s">
        <v>245</v>
      </c>
      <c r="C441" s="1" t="str">
        <f>Sheet4!$D441&amp;","&amp;Sheet4!$E441</f>
        <v>245N224D,Ph2</v>
      </c>
      <c r="D441" s="1" t="s">
        <v>251</v>
      </c>
      <c r="E441" s="1" t="s">
        <v>9</v>
      </c>
      <c r="F441" s="1">
        <v>110</v>
      </c>
      <c r="G441" s="1">
        <v>60</v>
      </c>
      <c r="H441" s="1">
        <v>35</v>
      </c>
      <c r="I441" s="1"/>
      <c r="J441" s="11">
        <f>Table1[[#This Row],[Sam]]/6</f>
        <v>0</v>
      </c>
      <c r="K441" s="13"/>
      <c r="L441" s="13"/>
      <c r="M441" s="13"/>
      <c r="N441" s="13"/>
      <c r="O441" s="13"/>
      <c r="P441" s="13"/>
      <c r="Q441" s="14">
        <f>SUM(Sheet4!$K441:$P441)</f>
        <v>0</v>
      </c>
    </row>
    <row r="442" spans="1:17" x14ac:dyDescent="0.25">
      <c r="A442" s="8" t="s">
        <v>272</v>
      </c>
      <c r="B442" s="1" t="s">
        <v>245</v>
      </c>
      <c r="C442" s="1" t="str">
        <f>Sheet4!$D442&amp;","&amp;Sheet4!$E442</f>
        <v>245N224D,Ph3</v>
      </c>
      <c r="D442" s="1" t="s">
        <v>251</v>
      </c>
      <c r="E442" s="1" t="s">
        <v>78</v>
      </c>
      <c r="F442" s="1">
        <v>88</v>
      </c>
      <c r="G442" s="1">
        <v>20</v>
      </c>
      <c r="H442" s="1">
        <v>10</v>
      </c>
      <c r="I442" s="1"/>
      <c r="J442" s="11">
        <f>Table1[[#This Row],[Sam]]/6</f>
        <v>0</v>
      </c>
      <c r="K442" s="13"/>
      <c r="L442" s="13"/>
      <c r="M442" s="13"/>
      <c r="N442" s="13"/>
      <c r="O442" s="13"/>
      <c r="P442" s="13"/>
      <c r="Q442" s="14">
        <f>SUM(Sheet4!$K442:$P442)</f>
        <v>0</v>
      </c>
    </row>
    <row r="443" spans="1:17" x14ac:dyDescent="0.25">
      <c r="A443" s="8" t="s">
        <v>273</v>
      </c>
      <c r="B443" s="1" t="s">
        <v>245</v>
      </c>
      <c r="C443" s="1" t="str">
        <f>Sheet4!$D443&amp;","&amp;Sheet4!$E443</f>
        <v>245N228A,Ph1</v>
      </c>
      <c r="D443" s="1" t="s">
        <v>252</v>
      </c>
      <c r="E443" s="1" t="s">
        <v>8</v>
      </c>
      <c r="F443" s="1">
        <v>120</v>
      </c>
      <c r="G443" s="1">
        <v>77</v>
      </c>
      <c r="H443" s="1">
        <v>70</v>
      </c>
      <c r="I443" s="1"/>
      <c r="J443" s="11">
        <f>Table1[[#This Row],[Sam]]/6</f>
        <v>0</v>
      </c>
      <c r="K443" s="13"/>
      <c r="L443" s="13"/>
      <c r="M443" s="13"/>
      <c r="N443" s="13"/>
      <c r="O443" s="13"/>
      <c r="P443" s="13"/>
      <c r="Q443" s="14">
        <f>SUM(Sheet4!$K443:$P443)</f>
        <v>0</v>
      </c>
    </row>
    <row r="444" spans="1:17" x14ac:dyDescent="0.25">
      <c r="A444" s="8" t="s">
        <v>273</v>
      </c>
      <c r="B444" s="1" t="s">
        <v>245</v>
      </c>
      <c r="C444" s="1" t="str">
        <f>Sheet4!$D444&amp;","&amp;Sheet4!$E444</f>
        <v>245N228A,Ph2</v>
      </c>
      <c r="D444" s="1" t="s">
        <v>252</v>
      </c>
      <c r="E444" s="1" t="s">
        <v>9</v>
      </c>
      <c r="F444" s="1">
        <v>110</v>
      </c>
      <c r="G444" s="1">
        <v>60</v>
      </c>
      <c r="H444" s="1">
        <v>35</v>
      </c>
      <c r="I444" s="1"/>
      <c r="J444" s="11">
        <f>Table1[[#This Row],[Sam]]/6</f>
        <v>0</v>
      </c>
      <c r="K444" s="13"/>
      <c r="L444" s="13"/>
      <c r="M444" s="13"/>
      <c r="N444" s="13"/>
      <c r="O444" s="13"/>
      <c r="P444" s="13"/>
      <c r="Q444" s="14">
        <f>SUM(Sheet4!$K444:$P444)</f>
        <v>0</v>
      </c>
    </row>
    <row r="445" spans="1:17" x14ac:dyDescent="0.25">
      <c r="A445" s="7" t="s">
        <v>273</v>
      </c>
      <c r="B445" s="1" t="s">
        <v>245</v>
      </c>
      <c r="C445" s="6" t="str">
        <f>Sheet4!$D445&amp;","&amp;Sheet4!$E445</f>
        <v>245N228A,Ph3</v>
      </c>
      <c r="D445" s="6" t="s">
        <v>252</v>
      </c>
      <c r="E445" s="6" t="s">
        <v>78</v>
      </c>
      <c r="F445" s="1">
        <v>88</v>
      </c>
      <c r="G445" s="1">
        <v>20</v>
      </c>
      <c r="H445" s="1">
        <v>10</v>
      </c>
      <c r="I445" s="6"/>
      <c r="J445" s="12">
        <f>Table1[[#This Row],[Sam]]/6</f>
        <v>0</v>
      </c>
      <c r="K445" s="17"/>
      <c r="L445" s="17"/>
      <c r="M445" s="17"/>
      <c r="N445" s="17"/>
      <c r="O445" s="17"/>
      <c r="P445" s="17"/>
      <c r="Q445" s="15">
        <f>SUM(Sheet4!$K445:$P445)</f>
        <v>0</v>
      </c>
    </row>
    <row r="446" spans="1:17" x14ac:dyDescent="0.25">
      <c r="A446" s="8" t="s">
        <v>168</v>
      </c>
      <c r="B446" s="1" t="s">
        <v>245</v>
      </c>
      <c r="C446" s="1" t="str">
        <f>Sheet4!$D446&amp;","&amp;Sheet4!$E446</f>
        <v>345H135A,Ph1</v>
      </c>
      <c r="D446" s="1" t="s">
        <v>253</v>
      </c>
      <c r="E446" s="1" t="s">
        <v>8</v>
      </c>
      <c r="F446" s="1">
        <v>120</v>
      </c>
      <c r="G446" s="1">
        <v>77</v>
      </c>
      <c r="H446" s="1">
        <v>70</v>
      </c>
      <c r="I446" s="1"/>
      <c r="J446" s="11">
        <f>Table1[[#This Row],[Sam]]/6</f>
        <v>0</v>
      </c>
      <c r="K446" s="13"/>
      <c r="L446" s="13"/>
      <c r="M446" s="13"/>
      <c r="N446" s="13"/>
      <c r="O446" s="13"/>
      <c r="P446" s="13"/>
      <c r="Q446" s="14">
        <f>SUM(Sheet4!$K446:$P446)</f>
        <v>0</v>
      </c>
    </row>
    <row r="447" spans="1:17" x14ac:dyDescent="0.25">
      <c r="A447" s="8" t="s">
        <v>168</v>
      </c>
      <c r="B447" s="1" t="s">
        <v>245</v>
      </c>
      <c r="C447" s="1" t="str">
        <f>Sheet4!$D447&amp;","&amp;Sheet4!$E447</f>
        <v>345H135A,Ph2</v>
      </c>
      <c r="D447" s="1" t="s">
        <v>253</v>
      </c>
      <c r="E447" s="1" t="s">
        <v>9</v>
      </c>
      <c r="F447" s="1">
        <v>110</v>
      </c>
      <c r="G447" s="1">
        <v>60</v>
      </c>
      <c r="H447" s="1">
        <v>35</v>
      </c>
      <c r="I447" s="1"/>
      <c r="J447" s="11">
        <f>Table1[[#This Row],[Sam]]/6</f>
        <v>0</v>
      </c>
      <c r="K447" s="13"/>
      <c r="L447" s="13"/>
      <c r="M447" s="13"/>
      <c r="N447" s="13"/>
      <c r="O447" s="13"/>
      <c r="P447" s="13"/>
      <c r="Q447" s="14">
        <f>SUM(Sheet4!$K447:$P447)</f>
        <v>0</v>
      </c>
    </row>
    <row r="448" spans="1:17" x14ac:dyDescent="0.25">
      <c r="A448" s="8" t="s">
        <v>168</v>
      </c>
      <c r="B448" s="1" t="s">
        <v>245</v>
      </c>
      <c r="C448" s="1" t="str">
        <f>Sheet4!$D448&amp;","&amp;Sheet4!$E448</f>
        <v>345H135A,Ph3</v>
      </c>
      <c r="D448" s="1" t="s">
        <v>253</v>
      </c>
      <c r="E448" s="1" t="s">
        <v>78</v>
      </c>
      <c r="F448" s="1">
        <v>88</v>
      </c>
      <c r="G448" s="1">
        <v>20</v>
      </c>
      <c r="H448" s="1">
        <v>10</v>
      </c>
      <c r="I448" s="1"/>
      <c r="J448" s="11">
        <f>Table1[[#This Row],[Sam]]/6</f>
        <v>0</v>
      </c>
      <c r="K448" s="13"/>
      <c r="L448" s="13"/>
      <c r="M448" s="13"/>
      <c r="N448" s="13"/>
      <c r="O448" s="13"/>
      <c r="P448" s="13"/>
      <c r="Q448" s="14">
        <f>SUM(Sheet4!$K448:$P448)</f>
        <v>0</v>
      </c>
    </row>
    <row r="449" spans="1:17" x14ac:dyDescent="0.25">
      <c r="A449" s="8" t="s">
        <v>168</v>
      </c>
      <c r="B449" s="1" t="s">
        <v>245</v>
      </c>
      <c r="C449" s="1" t="str">
        <f>Sheet4!$D449&amp;","&amp;Sheet4!$E449</f>
        <v>345H135B,Ph1</v>
      </c>
      <c r="D449" s="1" t="s">
        <v>254</v>
      </c>
      <c r="E449" s="1" t="s">
        <v>8</v>
      </c>
      <c r="F449" s="1">
        <v>135</v>
      </c>
      <c r="G449" s="1">
        <v>77</v>
      </c>
      <c r="H449" s="1">
        <v>70</v>
      </c>
      <c r="I449" s="1"/>
      <c r="J449" s="11">
        <f>Table1[[#This Row],[Sam]]/6</f>
        <v>0</v>
      </c>
      <c r="K449" s="13"/>
      <c r="L449" s="13"/>
      <c r="M449" s="13"/>
      <c r="N449" s="13"/>
      <c r="O449" s="13"/>
      <c r="P449" s="13"/>
      <c r="Q449" s="14">
        <f>SUM(Sheet4!$K449:$P449)</f>
        <v>0</v>
      </c>
    </row>
    <row r="450" spans="1:17" x14ac:dyDescent="0.25">
      <c r="A450" s="8" t="s">
        <v>168</v>
      </c>
      <c r="B450" s="1" t="s">
        <v>245</v>
      </c>
      <c r="C450" s="1" t="str">
        <f>Sheet4!$D450&amp;","&amp;Sheet4!$E450</f>
        <v>345H135B,Ph2</v>
      </c>
      <c r="D450" s="1" t="s">
        <v>254</v>
      </c>
      <c r="E450" s="1" t="s">
        <v>9</v>
      </c>
      <c r="F450" s="1">
        <v>120</v>
      </c>
      <c r="G450" s="1">
        <v>60</v>
      </c>
      <c r="H450" s="1">
        <v>35</v>
      </c>
      <c r="I450" s="1"/>
      <c r="J450" s="11">
        <f>Table1[[#This Row],[Sam]]/6</f>
        <v>0</v>
      </c>
      <c r="K450" s="13"/>
      <c r="L450" s="13"/>
      <c r="M450" s="13"/>
      <c r="N450" s="13"/>
      <c r="O450" s="13"/>
      <c r="P450" s="13"/>
      <c r="Q450" s="14">
        <f>SUM(Sheet4!$K450:$P450)</f>
        <v>0</v>
      </c>
    </row>
    <row r="451" spans="1:17" x14ac:dyDescent="0.25">
      <c r="A451" s="8" t="s">
        <v>168</v>
      </c>
      <c r="B451" s="1" t="s">
        <v>245</v>
      </c>
      <c r="C451" s="1" t="str">
        <f>Sheet4!$D451&amp;","&amp;Sheet4!$E451</f>
        <v>345H135B,Ph3</v>
      </c>
      <c r="D451" s="1" t="s">
        <v>254</v>
      </c>
      <c r="E451" s="1" t="s">
        <v>78</v>
      </c>
      <c r="F451" s="1">
        <v>88</v>
      </c>
      <c r="G451" s="1">
        <v>20</v>
      </c>
      <c r="H451" s="1">
        <v>10</v>
      </c>
      <c r="I451" s="1"/>
      <c r="J451" s="11">
        <f>Table1[[#This Row],[Sam]]/6</f>
        <v>0</v>
      </c>
      <c r="K451" s="13"/>
      <c r="L451" s="13"/>
      <c r="M451" s="13"/>
      <c r="N451" s="13"/>
      <c r="O451" s="13"/>
      <c r="P451" s="13"/>
      <c r="Q451" s="14">
        <f>SUM(Sheet4!$K451:$P451)</f>
        <v>0</v>
      </c>
    </row>
    <row r="452" spans="1:17" x14ac:dyDescent="0.25">
      <c r="A452" s="8" t="s">
        <v>168</v>
      </c>
      <c r="B452" s="1" t="s">
        <v>245</v>
      </c>
      <c r="C452" s="1" t="str">
        <f>Sheet4!$D452&amp;","&amp;Sheet4!$E452</f>
        <v>345H135C,Ph1</v>
      </c>
      <c r="D452" s="1" t="s">
        <v>255</v>
      </c>
      <c r="E452" s="1" t="s">
        <v>8</v>
      </c>
      <c r="F452" s="1">
        <v>120</v>
      </c>
      <c r="G452" s="1">
        <v>77</v>
      </c>
      <c r="H452" s="1">
        <v>70</v>
      </c>
      <c r="I452" s="1"/>
      <c r="J452" s="11">
        <f>Table1[[#This Row],[Sam]]/6</f>
        <v>0</v>
      </c>
      <c r="K452" s="13"/>
      <c r="L452" s="13"/>
      <c r="M452" s="13"/>
      <c r="N452" s="13"/>
      <c r="O452" s="13"/>
      <c r="P452" s="13"/>
      <c r="Q452" s="14">
        <f>SUM(Sheet4!$K452:$P452)</f>
        <v>0</v>
      </c>
    </row>
    <row r="453" spans="1:17" x14ac:dyDescent="0.25">
      <c r="A453" s="8" t="s">
        <v>168</v>
      </c>
      <c r="B453" s="1" t="s">
        <v>245</v>
      </c>
      <c r="C453" s="1" t="str">
        <f>Sheet4!$D453&amp;","&amp;Sheet4!$E453</f>
        <v>345H135C,Ph2</v>
      </c>
      <c r="D453" s="1" t="s">
        <v>255</v>
      </c>
      <c r="E453" s="1" t="s">
        <v>9</v>
      </c>
      <c r="F453" s="1">
        <v>110</v>
      </c>
      <c r="G453" s="1">
        <v>60</v>
      </c>
      <c r="H453" s="1">
        <v>35</v>
      </c>
      <c r="I453" s="1"/>
      <c r="J453" s="11">
        <f>Table1[[#This Row],[Sam]]/6</f>
        <v>0</v>
      </c>
      <c r="K453" s="13"/>
      <c r="L453" s="13"/>
      <c r="M453" s="13"/>
      <c r="N453" s="13"/>
      <c r="O453" s="13"/>
      <c r="P453" s="13"/>
      <c r="Q453" s="14">
        <f>SUM(Sheet4!$K453:$P453)</f>
        <v>0</v>
      </c>
    </row>
    <row r="454" spans="1:17" x14ac:dyDescent="0.25">
      <c r="A454" s="8" t="s">
        <v>168</v>
      </c>
      <c r="B454" s="1" t="s">
        <v>245</v>
      </c>
      <c r="C454" s="1" t="str">
        <f>Sheet4!$D454&amp;","&amp;Sheet4!$E454</f>
        <v>345H135C,Ph3</v>
      </c>
      <c r="D454" s="1" t="s">
        <v>255</v>
      </c>
      <c r="E454" s="1" t="s">
        <v>78</v>
      </c>
      <c r="F454" s="1">
        <v>88</v>
      </c>
      <c r="G454" s="1">
        <v>20</v>
      </c>
      <c r="H454" s="1">
        <v>10</v>
      </c>
      <c r="I454" s="1"/>
      <c r="J454" s="11">
        <f>Table1[[#This Row],[Sam]]/6</f>
        <v>0</v>
      </c>
      <c r="K454" s="13"/>
      <c r="L454" s="13"/>
      <c r="M454" s="13"/>
      <c r="N454" s="13"/>
      <c r="O454" s="13"/>
      <c r="P454" s="13"/>
      <c r="Q454" s="14">
        <f>SUM(Sheet4!$K454:$P454)</f>
        <v>0</v>
      </c>
    </row>
    <row r="455" spans="1:17" x14ac:dyDescent="0.25">
      <c r="A455" s="8" t="s">
        <v>167</v>
      </c>
      <c r="B455" s="1" t="s">
        <v>245</v>
      </c>
      <c r="C455" s="1" t="str">
        <f>Sheet4!$D455&amp;","&amp;Sheet4!$E455</f>
        <v>345H136A,Ph1</v>
      </c>
      <c r="D455" s="1" t="s">
        <v>256</v>
      </c>
      <c r="E455" s="1" t="s">
        <v>8</v>
      </c>
      <c r="F455" s="1">
        <v>120</v>
      </c>
      <c r="G455" s="1">
        <v>77</v>
      </c>
      <c r="H455" s="1">
        <v>70</v>
      </c>
      <c r="I455" s="1"/>
      <c r="J455" s="11">
        <f>Table1[[#This Row],[Sam]]/6</f>
        <v>0</v>
      </c>
      <c r="K455" s="13"/>
      <c r="L455" s="13"/>
      <c r="M455" s="13"/>
      <c r="N455" s="13"/>
      <c r="O455" s="13"/>
      <c r="P455" s="13"/>
      <c r="Q455" s="14">
        <f>SUM(Sheet4!$K455:$P455)</f>
        <v>0</v>
      </c>
    </row>
    <row r="456" spans="1:17" x14ac:dyDescent="0.25">
      <c r="A456" s="8" t="s">
        <v>167</v>
      </c>
      <c r="B456" s="1" t="s">
        <v>245</v>
      </c>
      <c r="C456" s="1" t="str">
        <f>Sheet4!$D456&amp;","&amp;Sheet4!$E456</f>
        <v>345H136A,Ph2</v>
      </c>
      <c r="D456" s="1" t="s">
        <v>256</v>
      </c>
      <c r="E456" s="1" t="s">
        <v>9</v>
      </c>
      <c r="F456" s="1">
        <v>110</v>
      </c>
      <c r="G456" s="1">
        <v>60</v>
      </c>
      <c r="H456" s="1">
        <v>35</v>
      </c>
      <c r="I456" s="1"/>
      <c r="J456" s="11">
        <f>Table1[[#This Row],[Sam]]/6</f>
        <v>0</v>
      </c>
      <c r="K456" s="13"/>
      <c r="L456" s="13"/>
      <c r="M456" s="13"/>
      <c r="N456" s="13"/>
      <c r="O456" s="13"/>
      <c r="P456" s="13"/>
      <c r="Q456" s="14">
        <f>SUM(Sheet4!$K456:$P456)</f>
        <v>0</v>
      </c>
    </row>
    <row r="457" spans="1:17" x14ac:dyDescent="0.25">
      <c r="A457" s="8" t="s">
        <v>167</v>
      </c>
      <c r="B457" s="1" t="s">
        <v>245</v>
      </c>
      <c r="C457" s="1" t="str">
        <f>Sheet4!$D457&amp;","&amp;Sheet4!$E457</f>
        <v>345H136A,Ph3</v>
      </c>
      <c r="D457" s="1" t="s">
        <v>256</v>
      </c>
      <c r="E457" s="1" t="s">
        <v>78</v>
      </c>
      <c r="F457" s="1">
        <v>88</v>
      </c>
      <c r="G457" s="1">
        <v>20</v>
      </c>
      <c r="H457" s="1">
        <v>10</v>
      </c>
      <c r="I457" s="1"/>
      <c r="J457" s="11">
        <f>Table1[[#This Row],[Sam]]/6</f>
        <v>0</v>
      </c>
      <c r="K457" s="13"/>
      <c r="L457" s="13"/>
      <c r="M457" s="13"/>
      <c r="N457" s="13"/>
      <c r="O457" s="13"/>
      <c r="P457" s="13"/>
      <c r="Q457" s="14">
        <f>SUM(Sheet4!$K457:$P457)</f>
        <v>0</v>
      </c>
    </row>
    <row r="458" spans="1:17" x14ac:dyDescent="0.25">
      <c r="A458" s="8" t="s">
        <v>167</v>
      </c>
      <c r="B458" s="1" t="s">
        <v>245</v>
      </c>
      <c r="C458" s="1" t="str">
        <f>Sheet4!$D458&amp;","&amp;Sheet4!$E458</f>
        <v>345H136B,Ph1</v>
      </c>
      <c r="D458" s="1" t="s">
        <v>257</v>
      </c>
      <c r="E458" s="1" t="s">
        <v>8</v>
      </c>
      <c r="F458" s="1">
        <v>135</v>
      </c>
      <c r="G458" s="1">
        <v>77</v>
      </c>
      <c r="H458" s="1">
        <v>70</v>
      </c>
      <c r="I458" s="1"/>
      <c r="J458" s="11">
        <f>Table1[[#This Row],[Sam]]/6</f>
        <v>0</v>
      </c>
      <c r="K458" s="13"/>
      <c r="L458" s="13"/>
      <c r="M458" s="13"/>
      <c r="N458" s="13"/>
      <c r="O458" s="13"/>
      <c r="P458" s="13"/>
      <c r="Q458" s="14">
        <f>SUM(Sheet4!$K458:$P458)</f>
        <v>0</v>
      </c>
    </row>
    <row r="459" spans="1:17" x14ac:dyDescent="0.25">
      <c r="A459" s="8" t="s">
        <v>167</v>
      </c>
      <c r="B459" s="1" t="s">
        <v>245</v>
      </c>
      <c r="C459" s="1" t="str">
        <f>Sheet4!$D459&amp;","&amp;Sheet4!$E459</f>
        <v>345H136B,Ph2</v>
      </c>
      <c r="D459" s="1" t="s">
        <v>257</v>
      </c>
      <c r="E459" s="1" t="s">
        <v>9</v>
      </c>
      <c r="F459" s="1">
        <v>120</v>
      </c>
      <c r="G459" s="1">
        <v>60</v>
      </c>
      <c r="H459" s="1">
        <v>35</v>
      </c>
      <c r="I459" s="1"/>
      <c r="J459" s="11">
        <f>Table1[[#This Row],[Sam]]/6</f>
        <v>0</v>
      </c>
      <c r="K459" s="13"/>
      <c r="L459" s="13"/>
      <c r="M459" s="13"/>
      <c r="N459" s="13"/>
      <c r="O459" s="13"/>
      <c r="P459" s="13"/>
      <c r="Q459" s="14">
        <f>SUM(Sheet4!$K459:$P459)</f>
        <v>0</v>
      </c>
    </row>
    <row r="460" spans="1:17" x14ac:dyDescent="0.25">
      <c r="A460" s="8" t="s">
        <v>167</v>
      </c>
      <c r="B460" s="1" t="s">
        <v>245</v>
      </c>
      <c r="C460" s="1" t="str">
        <f>Sheet4!$D460&amp;","&amp;Sheet4!$E460</f>
        <v>345H136B,Ph3</v>
      </c>
      <c r="D460" s="1" t="s">
        <v>257</v>
      </c>
      <c r="E460" s="1" t="s">
        <v>78</v>
      </c>
      <c r="F460" s="1">
        <v>88</v>
      </c>
      <c r="G460" s="1">
        <v>20</v>
      </c>
      <c r="H460" s="1">
        <v>10</v>
      </c>
      <c r="I460" s="1"/>
      <c r="J460" s="11">
        <f>Table1[[#This Row],[Sam]]/6</f>
        <v>0</v>
      </c>
      <c r="K460" s="13"/>
      <c r="L460" s="13"/>
      <c r="M460" s="13"/>
      <c r="N460" s="13"/>
      <c r="O460" s="13"/>
      <c r="P460" s="13"/>
      <c r="Q460" s="14">
        <f>SUM(Sheet4!$K460:$P460)</f>
        <v>0</v>
      </c>
    </row>
    <row r="461" spans="1:17" x14ac:dyDescent="0.25">
      <c r="A461" s="8" t="s">
        <v>167</v>
      </c>
      <c r="B461" s="1" t="s">
        <v>245</v>
      </c>
      <c r="C461" s="1" t="str">
        <f>Sheet4!$D461&amp;","&amp;Sheet4!$E461</f>
        <v>345H136C,Ph1</v>
      </c>
      <c r="D461" s="1" t="s">
        <v>258</v>
      </c>
      <c r="E461" s="1" t="s">
        <v>8</v>
      </c>
      <c r="F461" s="1">
        <v>120</v>
      </c>
      <c r="G461" s="1">
        <v>77</v>
      </c>
      <c r="H461" s="1">
        <v>70</v>
      </c>
      <c r="I461" s="1"/>
      <c r="J461" s="11">
        <f>Table1[[#This Row],[Sam]]/6</f>
        <v>0</v>
      </c>
      <c r="K461" s="13"/>
      <c r="L461" s="13"/>
      <c r="M461" s="13"/>
      <c r="N461" s="13"/>
      <c r="O461" s="13"/>
      <c r="P461" s="13"/>
      <c r="Q461" s="14">
        <f>SUM(Sheet4!$K461:$P461)</f>
        <v>0</v>
      </c>
    </row>
    <row r="462" spans="1:17" x14ac:dyDescent="0.25">
      <c r="A462" s="8" t="s">
        <v>167</v>
      </c>
      <c r="B462" s="1" t="s">
        <v>245</v>
      </c>
      <c r="C462" s="1" t="str">
        <f>Sheet4!$D462&amp;","&amp;Sheet4!$E462</f>
        <v>345H136C,Ph2</v>
      </c>
      <c r="D462" s="1" t="s">
        <v>258</v>
      </c>
      <c r="E462" s="1" t="s">
        <v>9</v>
      </c>
      <c r="F462" s="1">
        <v>110</v>
      </c>
      <c r="G462" s="1">
        <v>60</v>
      </c>
      <c r="H462" s="1">
        <v>35</v>
      </c>
      <c r="I462" s="1"/>
      <c r="J462" s="11">
        <f>Table1[[#This Row],[Sam]]/6</f>
        <v>0</v>
      </c>
      <c r="K462" s="13"/>
      <c r="L462" s="13"/>
      <c r="M462" s="13"/>
      <c r="N462" s="13"/>
      <c r="O462" s="13"/>
      <c r="P462" s="13"/>
      <c r="Q462" s="14">
        <f>SUM(Sheet4!$K462:$P462)</f>
        <v>0</v>
      </c>
    </row>
    <row r="463" spans="1:17" x14ac:dyDescent="0.25">
      <c r="A463" s="8" t="s">
        <v>167</v>
      </c>
      <c r="B463" s="1" t="s">
        <v>245</v>
      </c>
      <c r="C463" s="1" t="str">
        <f>Sheet4!$D463&amp;","&amp;Sheet4!$E463</f>
        <v>345H136C,Ph3</v>
      </c>
      <c r="D463" s="1" t="s">
        <v>258</v>
      </c>
      <c r="E463" s="1" t="s">
        <v>78</v>
      </c>
      <c r="F463" s="1">
        <v>88</v>
      </c>
      <c r="G463" s="1">
        <v>20</v>
      </c>
      <c r="H463" s="1">
        <v>10</v>
      </c>
      <c r="I463" s="1"/>
      <c r="J463" s="11">
        <f>Table1[[#This Row],[Sam]]/6</f>
        <v>0</v>
      </c>
      <c r="K463" s="13"/>
      <c r="L463" s="13"/>
      <c r="M463" s="13"/>
      <c r="N463" s="13"/>
      <c r="O463" s="13"/>
      <c r="P463" s="13"/>
      <c r="Q463" s="14">
        <f>SUM(Sheet4!$K463:$P463)</f>
        <v>0</v>
      </c>
    </row>
    <row r="464" spans="1:17" x14ac:dyDescent="0.25">
      <c r="A464" s="8" t="s">
        <v>167</v>
      </c>
      <c r="B464" s="1" t="s">
        <v>245</v>
      </c>
      <c r="C464" s="1" t="str">
        <f>Sheet4!$D464&amp;","&amp;Sheet4!$E464</f>
        <v>345H136J,Ph2</v>
      </c>
      <c r="D464" s="1" t="s">
        <v>259</v>
      </c>
      <c r="E464" s="1" t="s">
        <v>9</v>
      </c>
      <c r="F464" s="1">
        <v>120</v>
      </c>
      <c r="G464" s="1">
        <v>60</v>
      </c>
      <c r="H464" s="1">
        <v>35</v>
      </c>
      <c r="I464" s="1"/>
      <c r="J464" s="11">
        <f>Table1[[#This Row],[Sam]]/6</f>
        <v>0</v>
      </c>
      <c r="K464" s="13"/>
      <c r="L464" s="13"/>
      <c r="M464" s="13"/>
      <c r="N464" s="13"/>
      <c r="O464" s="13"/>
      <c r="P464" s="13"/>
      <c r="Q464" s="14">
        <f>SUM(Sheet4!$K464:$P464)</f>
        <v>0</v>
      </c>
    </row>
    <row r="465" spans="1:17" x14ac:dyDescent="0.25">
      <c r="A465" s="8" t="s">
        <v>170</v>
      </c>
      <c r="B465" s="1" t="s">
        <v>245</v>
      </c>
      <c r="C465" s="1" t="str">
        <f>Sheet4!$D465&amp;","&amp;Sheet4!$E465</f>
        <v>345H206A,Ph1</v>
      </c>
      <c r="D465" s="1" t="s">
        <v>260</v>
      </c>
      <c r="E465" s="1" t="s">
        <v>8</v>
      </c>
      <c r="F465" s="1">
        <v>120</v>
      </c>
      <c r="G465" s="1">
        <v>77</v>
      </c>
      <c r="H465" s="1">
        <v>70</v>
      </c>
      <c r="I465" s="1"/>
      <c r="J465" s="11">
        <f>Table1[[#This Row],[Sam]]/6</f>
        <v>0</v>
      </c>
      <c r="K465" s="13"/>
      <c r="L465" s="13"/>
      <c r="M465" s="13"/>
      <c r="N465" s="13"/>
      <c r="O465" s="13"/>
      <c r="P465" s="13"/>
      <c r="Q465" s="14">
        <f>SUM(Sheet4!$K465:$P465)</f>
        <v>0</v>
      </c>
    </row>
    <row r="466" spans="1:17" x14ac:dyDescent="0.25">
      <c r="A466" s="8" t="s">
        <v>170</v>
      </c>
      <c r="B466" s="1" t="s">
        <v>245</v>
      </c>
      <c r="C466" s="1" t="str">
        <f>Sheet4!$D466&amp;","&amp;Sheet4!$E466</f>
        <v>345H206A,Ph2</v>
      </c>
      <c r="D466" s="1" t="s">
        <v>260</v>
      </c>
      <c r="E466" s="1" t="s">
        <v>9</v>
      </c>
      <c r="F466" s="1">
        <v>110</v>
      </c>
      <c r="G466" s="1">
        <v>60</v>
      </c>
      <c r="H466" s="1">
        <v>35</v>
      </c>
      <c r="I466" s="1"/>
      <c r="J466" s="11">
        <f>Table1[[#This Row],[Sam]]/6</f>
        <v>0</v>
      </c>
      <c r="K466" s="13"/>
      <c r="L466" s="13"/>
      <c r="M466" s="13"/>
      <c r="N466" s="13"/>
      <c r="O466" s="13"/>
      <c r="P466" s="13"/>
      <c r="Q466" s="14">
        <f>SUM(Sheet4!$K466:$P466)</f>
        <v>0</v>
      </c>
    </row>
    <row r="467" spans="1:17" x14ac:dyDescent="0.25">
      <c r="A467" s="8" t="s">
        <v>170</v>
      </c>
      <c r="B467" s="1" t="s">
        <v>245</v>
      </c>
      <c r="C467" s="1" t="str">
        <f>Sheet4!$D467&amp;","&amp;Sheet4!$E467</f>
        <v>345H206A,Ph3</v>
      </c>
      <c r="D467" s="1" t="s">
        <v>260</v>
      </c>
      <c r="E467" s="1" t="s">
        <v>78</v>
      </c>
      <c r="F467" s="1">
        <v>88</v>
      </c>
      <c r="G467" s="1">
        <v>20</v>
      </c>
      <c r="H467" s="1">
        <v>10</v>
      </c>
      <c r="I467" s="1"/>
      <c r="J467" s="11">
        <f>Table1[[#This Row],[Sam]]/6</f>
        <v>0</v>
      </c>
      <c r="K467" s="13"/>
      <c r="L467" s="13"/>
      <c r="M467" s="13"/>
      <c r="N467" s="13"/>
      <c r="O467" s="13"/>
      <c r="P467" s="13"/>
      <c r="Q467" s="14">
        <f>SUM(Sheet4!$K467:$P467)</f>
        <v>0</v>
      </c>
    </row>
    <row r="468" spans="1:17" x14ac:dyDescent="0.25">
      <c r="A468" s="8" t="s">
        <v>170</v>
      </c>
      <c r="B468" s="1" t="s">
        <v>245</v>
      </c>
      <c r="C468" s="1" t="str">
        <f>Sheet4!$D468&amp;","&amp;Sheet4!$E468</f>
        <v>345H206B,Ph1</v>
      </c>
      <c r="D468" s="1" t="s">
        <v>261</v>
      </c>
      <c r="E468" s="1" t="s">
        <v>8</v>
      </c>
      <c r="F468" s="1">
        <v>135</v>
      </c>
      <c r="G468" s="1">
        <v>77</v>
      </c>
      <c r="H468" s="1">
        <v>70</v>
      </c>
      <c r="I468" s="1"/>
      <c r="J468" s="11">
        <f>Table1[[#This Row],[Sam]]/6</f>
        <v>0</v>
      </c>
      <c r="K468" s="13"/>
      <c r="L468" s="13"/>
      <c r="M468" s="13"/>
      <c r="N468" s="13"/>
      <c r="O468" s="13"/>
      <c r="P468" s="13"/>
      <c r="Q468" s="14">
        <f>SUM(Sheet4!$K468:$P468)</f>
        <v>0</v>
      </c>
    </row>
    <row r="469" spans="1:17" x14ac:dyDescent="0.25">
      <c r="A469" s="8" t="s">
        <v>170</v>
      </c>
      <c r="B469" s="1" t="s">
        <v>245</v>
      </c>
      <c r="C469" s="1" t="str">
        <f>Sheet4!$D469&amp;","&amp;Sheet4!$E469</f>
        <v>345H206B,Ph2</v>
      </c>
      <c r="D469" s="1" t="s">
        <v>261</v>
      </c>
      <c r="E469" s="1" t="s">
        <v>9</v>
      </c>
      <c r="F469" s="1">
        <v>120</v>
      </c>
      <c r="G469" s="1">
        <v>60</v>
      </c>
      <c r="H469" s="1">
        <v>35</v>
      </c>
      <c r="I469" s="1"/>
      <c r="J469" s="11">
        <f>Table1[[#This Row],[Sam]]/6</f>
        <v>0</v>
      </c>
      <c r="K469" s="13"/>
      <c r="L469" s="13"/>
      <c r="M469" s="13"/>
      <c r="N469" s="13"/>
      <c r="O469" s="13"/>
      <c r="P469" s="13"/>
      <c r="Q469" s="14">
        <f>SUM(Sheet4!$K469:$P469)</f>
        <v>0</v>
      </c>
    </row>
    <row r="470" spans="1:17" x14ac:dyDescent="0.25">
      <c r="A470" s="8" t="s">
        <v>170</v>
      </c>
      <c r="B470" s="1" t="s">
        <v>245</v>
      </c>
      <c r="C470" s="1" t="str">
        <f>Sheet4!$D470&amp;","&amp;Sheet4!$E470</f>
        <v>345H206B,Ph3</v>
      </c>
      <c r="D470" s="1" t="s">
        <v>261</v>
      </c>
      <c r="E470" s="1" t="s">
        <v>78</v>
      </c>
      <c r="F470" s="1">
        <v>95</v>
      </c>
      <c r="G470" s="1">
        <v>20</v>
      </c>
      <c r="H470" s="1">
        <v>10</v>
      </c>
      <c r="I470" s="1"/>
      <c r="J470" s="11">
        <f>Table1[[#This Row],[Sam]]/6</f>
        <v>0</v>
      </c>
      <c r="K470" s="13"/>
      <c r="L470" s="13"/>
      <c r="M470" s="13"/>
      <c r="N470" s="13"/>
      <c r="O470" s="13"/>
      <c r="P470" s="13"/>
      <c r="Q470" s="14">
        <f>SUM(Sheet4!$K470:$P470)</f>
        <v>0</v>
      </c>
    </row>
    <row r="471" spans="1:17" x14ac:dyDescent="0.25">
      <c r="A471" s="8" t="s">
        <v>175</v>
      </c>
      <c r="B471" s="1" t="s">
        <v>245</v>
      </c>
      <c r="C471" s="1" t="str">
        <f>Sheet4!$D471&amp;","&amp;Sheet4!$E471</f>
        <v>345H207A,Ph1</v>
      </c>
      <c r="D471" s="1" t="s">
        <v>262</v>
      </c>
      <c r="E471" s="1" t="s">
        <v>8</v>
      </c>
      <c r="F471" s="1">
        <v>120</v>
      </c>
      <c r="G471" s="1">
        <v>77</v>
      </c>
      <c r="H471" s="1">
        <v>70</v>
      </c>
      <c r="I471" s="1"/>
      <c r="J471" s="11">
        <f>Table1[[#This Row],[Sam]]/6</f>
        <v>0</v>
      </c>
      <c r="K471" s="13"/>
      <c r="L471" s="13"/>
      <c r="M471" s="13"/>
      <c r="N471" s="13"/>
      <c r="O471" s="13"/>
      <c r="P471" s="13"/>
      <c r="Q471" s="14">
        <f>SUM(Sheet4!$K471:$P471)</f>
        <v>0</v>
      </c>
    </row>
    <row r="472" spans="1:17" x14ac:dyDescent="0.25">
      <c r="A472" s="8" t="s">
        <v>175</v>
      </c>
      <c r="B472" s="1" t="s">
        <v>245</v>
      </c>
      <c r="C472" s="1" t="str">
        <f>Sheet4!$D472&amp;","&amp;Sheet4!$E472</f>
        <v>345H207A,Ph2</v>
      </c>
      <c r="D472" s="1" t="s">
        <v>262</v>
      </c>
      <c r="E472" s="1" t="s">
        <v>9</v>
      </c>
      <c r="F472" s="1">
        <v>110</v>
      </c>
      <c r="G472" s="1">
        <v>60</v>
      </c>
      <c r="H472" s="1">
        <v>35</v>
      </c>
      <c r="I472" s="1"/>
      <c r="J472" s="11">
        <f>Table1[[#This Row],[Sam]]/6</f>
        <v>0</v>
      </c>
      <c r="K472" s="13"/>
      <c r="L472" s="13"/>
      <c r="M472" s="13"/>
      <c r="N472" s="13"/>
      <c r="O472" s="13"/>
      <c r="P472" s="13"/>
      <c r="Q472" s="14">
        <f>SUM(Sheet4!$K472:$P472)</f>
        <v>0</v>
      </c>
    </row>
    <row r="473" spans="1:17" x14ac:dyDescent="0.25">
      <c r="A473" s="8" t="s">
        <v>175</v>
      </c>
      <c r="B473" s="1" t="s">
        <v>245</v>
      </c>
      <c r="C473" s="1" t="str">
        <f>Sheet4!$D473&amp;","&amp;Sheet4!$E473</f>
        <v>345H207A,Ph3</v>
      </c>
      <c r="D473" s="1" t="s">
        <v>262</v>
      </c>
      <c r="E473" s="1" t="s">
        <v>78</v>
      </c>
      <c r="F473" s="1">
        <v>88</v>
      </c>
      <c r="G473" s="1">
        <v>20</v>
      </c>
      <c r="H473" s="1">
        <v>10</v>
      </c>
      <c r="I473" s="1"/>
      <c r="J473" s="11">
        <f>Table1[[#This Row],[Sam]]/6</f>
        <v>0</v>
      </c>
      <c r="K473" s="13"/>
      <c r="L473" s="13"/>
      <c r="M473" s="13"/>
      <c r="N473" s="13"/>
      <c r="O473" s="13"/>
      <c r="P473" s="13"/>
      <c r="Q473" s="14">
        <f>SUM(Sheet4!$K473:$P473)</f>
        <v>0</v>
      </c>
    </row>
    <row r="474" spans="1:17" x14ac:dyDescent="0.25">
      <c r="A474" s="8" t="s">
        <v>175</v>
      </c>
      <c r="B474" s="1" t="s">
        <v>245</v>
      </c>
      <c r="C474" s="1" t="str">
        <f>Sheet4!$D474&amp;","&amp;Sheet4!$E474</f>
        <v>345H207B,Ph1</v>
      </c>
      <c r="D474" s="1" t="s">
        <v>263</v>
      </c>
      <c r="E474" s="1" t="s">
        <v>8</v>
      </c>
      <c r="F474" s="1">
        <v>135</v>
      </c>
      <c r="G474" s="1">
        <v>77</v>
      </c>
      <c r="H474" s="1">
        <v>70</v>
      </c>
      <c r="I474" s="1"/>
      <c r="J474" s="11">
        <f>Table1[[#This Row],[Sam]]/6</f>
        <v>0</v>
      </c>
      <c r="K474" s="13"/>
      <c r="L474" s="13"/>
      <c r="M474" s="13"/>
      <c r="N474" s="13"/>
      <c r="O474" s="13"/>
      <c r="P474" s="13"/>
      <c r="Q474" s="14">
        <f>SUM(Sheet4!$K474:$P474)</f>
        <v>0</v>
      </c>
    </row>
    <row r="475" spans="1:17" x14ac:dyDescent="0.25">
      <c r="A475" s="8" t="s">
        <v>175</v>
      </c>
      <c r="B475" s="1" t="s">
        <v>245</v>
      </c>
      <c r="C475" s="1" t="str">
        <f>Sheet4!$D475&amp;","&amp;Sheet4!$E475</f>
        <v>345H207B,Ph2</v>
      </c>
      <c r="D475" s="1" t="s">
        <v>263</v>
      </c>
      <c r="E475" s="1" t="s">
        <v>9</v>
      </c>
      <c r="F475" s="1">
        <v>120</v>
      </c>
      <c r="G475" s="1">
        <v>60</v>
      </c>
      <c r="H475" s="1">
        <v>35</v>
      </c>
      <c r="I475" s="1"/>
      <c r="J475" s="11">
        <f>Table1[[#This Row],[Sam]]/6</f>
        <v>0</v>
      </c>
      <c r="K475" s="13"/>
      <c r="L475" s="13"/>
      <c r="M475" s="13"/>
      <c r="N475" s="13"/>
      <c r="O475" s="13"/>
      <c r="P475" s="13"/>
      <c r="Q475" s="14">
        <f>SUM(Sheet4!$K475:$P475)</f>
        <v>0</v>
      </c>
    </row>
    <row r="476" spans="1:17" x14ac:dyDescent="0.25">
      <c r="A476" s="7" t="s">
        <v>175</v>
      </c>
      <c r="B476" s="1" t="s">
        <v>245</v>
      </c>
      <c r="C476" s="6" t="str">
        <f>Sheet4!$D476&amp;","&amp;Sheet4!$E476</f>
        <v>345H207B,Ph3</v>
      </c>
      <c r="D476" s="6" t="s">
        <v>263</v>
      </c>
      <c r="E476" s="6" t="s">
        <v>78</v>
      </c>
      <c r="F476" s="1">
        <v>95</v>
      </c>
      <c r="G476" s="1">
        <v>20</v>
      </c>
      <c r="H476" s="1">
        <v>10</v>
      </c>
      <c r="I476" s="6"/>
      <c r="J476" s="12">
        <f>Table1[[#This Row],[Sam]]/6</f>
        <v>0</v>
      </c>
      <c r="K476" s="17"/>
      <c r="L476" s="17"/>
      <c r="M476" s="17"/>
      <c r="N476" s="17"/>
      <c r="O476" s="17"/>
      <c r="P476" s="17"/>
      <c r="Q476" s="15">
        <f>SUM(Sheet4!$K476:$P476)</f>
        <v>0</v>
      </c>
    </row>
    <row r="477" spans="1:17" x14ac:dyDescent="0.25">
      <c r="A477" s="8" t="s">
        <v>274</v>
      </c>
      <c r="B477" s="1" t="s">
        <v>245</v>
      </c>
      <c r="C477" s="1" t="str">
        <f>Sheet4!$D477&amp;","&amp;Sheet4!$E477</f>
        <v>345N368A,Ph1</v>
      </c>
      <c r="D477" s="1" t="s">
        <v>264</v>
      </c>
      <c r="E477" s="1" t="s">
        <v>8</v>
      </c>
      <c r="F477" s="1">
        <v>120</v>
      </c>
      <c r="G477" s="1">
        <v>77</v>
      </c>
      <c r="H477" s="1">
        <v>70</v>
      </c>
      <c r="I477" s="1"/>
      <c r="J477" s="11">
        <f>Table1[[#This Row],[Sam]]/6</f>
        <v>0</v>
      </c>
      <c r="K477" s="13"/>
      <c r="L477" s="13"/>
      <c r="M477" s="13"/>
      <c r="N477" s="13"/>
      <c r="O477" s="13"/>
      <c r="P477" s="13"/>
      <c r="Q477" s="14">
        <f>SUM(Sheet4!$K477:$P477)</f>
        <v>0</v>
      </c>
    </row>
    <row r="478" spans="1:17" x14ac:dyDescent="0.25">
      <c r="A478" s="8" t="s">
        <v>274</v>
      </c>
      <c r="B478" s="1" t="s">
        <v>245</v>
      </c>
      <c r="C478" s="1" t="str">
        <f>Sheet4!$D478&amp;","&amp;Sheet4!$E478</f>
        <v>345N368A,Ph2</v>
      </c>
      <c r="D478" s="1" t="s">
        <v>264</v>
      </c>
      <c r="E478" s="1" t="s">
        <v>9</v>
      </c>
      <c r="F478" s="1">
        <v>110</v>
      </c>
      <c r="G478" s="1">
        <v>60</v>
      </c>
      <c r="H478" s="1">
        <v>35</v>
      </c>
      <c r="I478" s="1"/>
      <c r="J478" s="11">
        <f>Table1[[#This Row],[Sam]]/6</f>
        <v>0</v>
      </c>
      <c r="K478" s="13"/>
      <c r="L478" s="13"/>
      <c r="M478" s="13"/>
      <c r="N478" s="13"/>
      <c r="O478" s="13"/>
      <c r="P478" s="13"/>
      <c r="Q478" s="14">
        <f>SUM(Sheet4!$K478:$P478)</f>
        <v>0</v>
      </c>
    </row>
    <row r="479" spans="1:17" x14ac:dyDescent="0.25">
      <c r="A479" s="8" t="s">
        <v>274</v>
      </c>
      <c r="B479" s="1" t="s">
        <v>245</v>
      </c>
      <c r="C479" s="1" t="str">
        <f>Sheet4!$D479&amp;","&amp;Sheet4!$E479</f>
        <v>345N368A,Ph3</v>
      </c>
      <c r="D479" s="1" t="s">
        <v>264</v>
      </c>
      <c r="E479" s="1" t="s">
        <v>78</v>
      </c>
      <c r="F479" s="1">
        <v>88</v>
      </c>
      <c r="G479" s="1">
        <v>20</v>
      </c>
      <c r="H479" s="1">
        <v>10</v>
      </c>
      <c r="I479" s="1"/>
      <c r="J479" s="11">
        <f>Table1[[#This Row],[Sam]]/6</f>
        <v>0</v>
      </c>
      <c r="K479" s="13"/>
      <c r="L479" s="13"/>
      <c r="M479" s="13"/>
      <c r="N479" s="13"/>
      <c r="O479" s="13"/>
      <c r="P479" s="13"/>
      <c r="Q479" s="14">
        <f>SUM(Sheet4!$K479:$P479)</f>
        <v>0</v>
      </c>
    </row>
    <row r="480" spans="1:17" x14ac:dyDescent="0.25">
      <c r="A480" s="8" t="s">
        <v>275</v>
      </c>
      <c r="B480" s="1" t="s">
        <v>245</v>
      </c>
      <c r="C480" s="1" t="str">
        <f>Sheet4!$D480&amp;","&amp;Sheet4!$E480</f>
        <v>345N404A,Ph1</v>
      </c>
      <c r="D480" s="1" t="s">
        <v>265</v>
      </c>
      <c r="E480" s="1" t="s">
        <v>8</v>
      </c>
      <c r="F480" s="1">
        <v>120</v>
      </c>
      <c r="G480" s="1">
        <v>77</v>
      </c>
      <c r="H480" s="1">
        <v>70</v>
      </c>
      <c r="I480" s="1"/>
      <c r="J480" s="11">
        <f>Table1[[#This Row],[Sam]]/6</f>
        <v>0</v>
      </c>
      <c r="K480" s="13"/>
      <c r="L480" s="13"/>
      <c r="M480" s="13"/>
      <c r="N480" s="13"/>
      <c r="O480" s="13"/>
      <c r="P480" s="13"/>
      <c r="Q480" s="14">
        <f>SUM(Sheet4!$K480:$P480)</f>
        <v>0</v>
      </c>
    </row>
    <row r="481" spans="1:17" x14ac:dyDescent="0.25">
      <c r="A481" s="8" t="s">
        <v>275</v>
      </c>
      <c r="B481" s="1" t="s">
        <v>245</v>
      </c>
      <c r="C481" s="1" t="str">
        <f>Sheet4!$D481&amp;","&amp;Sheet4!$E481</f>
        <v>345N404A,Ph2</v>
      </c>
      <c r="D481" s="1" t="s">
        <v>265</v>
      </c>
      <c r="E481" s="1" t="s">
        <v>9</v>
      </c>
      <c r="F481" s="1">
        <v>110</v>
      </c>
      <c r="G481" s="1">
        <v>60</v>
      </c>
      <c r="H481" s="1">
        <v>35</v>
      </c>
      <c r="I481" s="1"/>
      <c r="J481" s="11">
        <f>Table1[[#This Row],[Sam]]/6</f>
        <v>0</v>
      </c>
      <c r="K481" s="13"/>
      <c r="L481" s="13"/>
      <c r="M481" s="13"/>
      <c r="N481" s="13"/>
      <c r="O481" s="13"/>
      <c r="P481" s="13"/>
      <c r="Q481" s="14">
        <f>SUM(Sheet4!$K481:$P481)</f>
        <v>0</v>
      </c>
    </row>
    <row r="482" spans="1:17" x14ac:dyDescent="0.25">
      <c r="A482" s="8" t="s">
        <v>275</v>
      </c>
      <c r="B482" s="1" t="s">
        <v>245</v>
      </c>
      <c r="C482" s="1" t="str">
        <f>Sheet4!$D482&amp;","&amp;Sheet4!$E482</f>
        <v>345N404A,Ph3</v>
      </c>
      <c r="D482" s="1" t="s">
        <v>265</v>
      </c>
      <c r="E482" s="1" t="s">
        <v>78</v>
      </c>
      <c r="F482" s="1">
        <v>88</v>
      </c>
      <c r="G482" s="1">
        <v>20</v>
      </c>
      <c r="H482" s="1">
        <v>10</v>
      </c>
      <c r="I482" s="1"/>
      <c r="J482" s="11">
        <f>Table1[[#This Row],[Sam]]/6</f>
        <v>0</v>
      </c>
      <c r="K482" s="13"/>
      <c r="L482" s="13"/>
      <c r="M482" s="13"/>
      <c r="N482" s="13"/>
      <c r="O482" s="13"/>
      <c r="P482" s="13"/>
      <c r="Q482" s="14">
        <f>SUM(Sheet4!$K482:$P482)</f>
        <v>0</v>
      </c>
    </row>
    <row r="483" spans="1:17" x14ac:dyDescent="0.25">
      <c r="A483" s="8" t="s">
        <v>276</v>
      </c>
      <c r="B483" s="1" t="s">
        <v>245</v>
      </c>
      <c r="C483" s="1" t="str">
        <f>Sheet4!$D483&amp;","&amp;Sheet4!$E483</f>
        <v>345N479A,Ph1</v>
      </c>
      <c r="D483" s="1" t="s">
        <v>266</v>
      </c>
      <c r="E483" s="1" t="s">
        <v>8</v>
      </c>
      <c r="F483" s="1">
        <v>120</v>
      </c>
      <c r="G483" s="1">
        <v>77</v>
      </c>
      <c r="H483" s="1">
        <v>70</v>
      </c>
      <c r="I483" s="1"/>
      <c r="J483" s="11">
        <f>Table1[[#This Row],[Sam]]/6</f>
        <v>0</v>
      </c>
      <c r="K483" s="13"/>
      <c r="L483" s="13"/>
      <c r="M483" s="13"/>
      <c r="N483" s="13"/>
      <c r="O483" s="13"/>
      <c r="P483" s="13"/>
      <c r="Q483" s="14">
        <f>SUM(Sheet4!$K483:$P483)</f>
        <v>0</v>
      </c>
    </row>
    <row r="484" spans="1:17" x14ac:dyDescent="0.25">
      <c r="A484" s="8" t="s">
        <v>276</v>
      </c>
      <c r="B484" s="1" t="s">
        <v>245</v>
      </c>
      <c r="C484" s="1" t="str">
        <f>Sheet4!$D484&amp;","&amp;Sheet4!$E484</f>
        <v>345N479A,Ph2</v>
      </c>
      <c r="D484" s="1" t="s">
        <v>266</v>
      </c>
      <c r="E484" s="1" t="s">
        <v>9</v>
      </c>
      <c r="F484" s="1">
        <v>110</v>
      </c>
      <c r="G484" s="1">
        <v>60</v>
      </c>
      <c r="H484" s="1">
        <v>35</v>
      </c>
      <c r="I484" s="1"/>
      <c r="J484" s="11">
        <f>Table1[[#This Row],[Sam]]/6</f>
        <v>0</v>
      </c>
      <c r="K484" s="13"/>
      <c r="L484" s="13"/>
      <c r="M484" s="13"/>
      <c r="N484" s="13"/>
      <c r="O484" s="13"/>
      <c r="P484" s="13"/>
      <c r="Q484" s="14">
        <f>SUM(Sheet4!$K484:$P484)</f>
        <v>0</v>
      </c>
    </row>
    <row r="485" spans="1:17" x14ac:dyDescent="0.25">
      <c r="A485" s="8" t="s">
        <v>276</v>
      </c>
      <c r="B485" s="1" t="s">
        <v>245</v>
      </c>
      <c r="C485" s="1" t="str">
        <f>Sheet4!$D485&amp;","&amp;Sheet4!$E485</f>
        <v>345N479A,Ph3</v>
      </c>
      <c r="D485" s="1" t="s">
        <v>266</v>
      </c>
      <c r="E485" s="1" t="s">
        <v>78</v>
      </c>
      <c r="F485" s="1">
        <v>88</v>
      </c>
      <c r="G485" s="1">
        <v>20</v>
      </c>
      <c r="H485" s="1">
        <v>10</v>
      </c>
      <c r="I485" s="1"/>
      <c r="J485" s="11">
        <f>Table1[[#This Row],[Sam]]/6</f>
        <v>0</v>
      </c>
      <c r="K485" s="13"/>
      <c r="L485" s="13"/>
      <c r="M485" s="13"/>
      <c r="N485" s="13"/>
      <c r="O485" s="13"/>
      <c r="P485" s="13"/>
      <c r="Q485" s="14">
        <f>SUM(Sheet4!$K485:$P485)</f>
        <v>0</v>
      </c>
    </row>
    <row r="486" spans="1:17" x14ac:dyDescent="0.25">
      <c r="A486" s="8" t="s">
        <v>277</v>
      </c>
      <c r="B486" s="1" t="s">
        <v>245</v>
      </c>
      <c r="C486" s="1" t="str">
        <f>Sheet4!$D486&amp;","&amp;Sheet4!$E486</f>
        <v>345N479B,Ph1</v>
      </c>
      <c r="D486" s="1" t="s">
        <v>267</v>
      </c>
      <c r="E486" s="1" t="s">
        <v>8</v>
      </c>
      <c r="F486" s="1">
        <v>120</v>
      </c>
      <c r="G486" s="1">
        <v>77</v>
      </c>
      <c r="H486" s="1">
        <v>70</v>
      </c>
      <c r="I486" s="1"/>
      <c r="J486" s="11">
        <f>Table1[[#This Row],[Sam]]/6</f>
        <v>0</v>
      </c>
      <c r="K486" s="13"/>
      <c r="L486" s="13"/>
      <c r="M486" s="13"/>
      <c r="N486" s="13"/>
      <c r="O486" s="13"/>
      <c r="P486" s="13"/>
      <c r="Q486" s="14">
        <f>SUM(Sheet4!$K486:$P486)</f>
        <v>0</v>
      </c>
    </row>
    <row r="487" spans="1:17" x14ac:dyDescent="0.25">
      <c r="A487" s="8" t="s">
        <v>277</v>
      </c>
      <c r="B487" s="1" t="s">
        <v>245</v>
      </c>
      <c r="C487" s="1" t="str">
        <f>Sheet4!$D487&amp;","&amp;Sheet4!$E487</f>
        <v>345N479B,Ph2</v>
      </c>
      <c r="D487" s="1" t="s">
        <v>267</v>
      </c>
      <c r="E487" s="1" t="s">
        <v>9</v>
      </c>
      <c r="F487" s="1">
        <v>110</v>
      </c>
      <c r="G487" s="1">
        <v>60</v>
      </c>
      <c r="H487" s="1">
        <v>35</v>
      </c>
      <c r="I487" s="1"/>
      <c r="J487" s="11">
        <f>Table1[[#This Row],[Sam]]/6</f>
        <v>0</v>
      </c>
      <c r="K487" s="13"/>
      <c r="L487" s="13"/>
      <c r="M487" s="13"/>
      <c r="N487" s="13"/>
      <c r="O487" s="13"/>
      <c r="P487" s="13"/>
      <c r="Q487" s="14">
        <f>SUM(Sheet4!$K487:$P487)</f>
        <v>0</v>
      </c>
    </row>
    <row r="488" spans="1:17" x14ac:dyDescent="0.25">
      <c r="A488" s="8" t="s">
        <v>277</v>
      </c>
      <c r="B488" s="1" t="s">
        <v>245</v>
      </c>
      <c r="C488" s="1" t="str">
        <f>Sheet4!$D488&amp;","&amp;Sheet4!$E488</f>
        <v>345N479B,Ph3</v>
      </c>
      <c r="D488" s="1" t="s">
        <v>267</v>
      </c>
      <c r="E488" s="1" t="s">
        <v>78</v>
      </c>
      <c r="F488" s="1">
        <v>88</v>
      </c>
      <c r="G488" s="1">
        <v>20</v>
      </c>
      <c r="H488" s="1">
        <v>10</v>
      </c>
      <c r="I488" s="1"/>
      <c r="J488" s="11">
        <f>Table1[[#This Row],[Sam]]/6</f>
        <v>0</v>
      </c>
      <c r="K488" s="13"/>
      <c r="L488" s="13"/>
      <c r="M488" s="13"/>
      <c r="N488" s="13"/>
      <c r="O488" s="13"/>
      <c r="P488" s="13"/>
      <c r="Q488" s="14">
        <f>SUM(Sheet4!$K488:$P488)</f>
        <v>0</v>
      </c>
    </row>
    <row r="489" spans="1:17" x14ac:dyDescent="0.25">
      <c r="A489" s="8" t="s">
        <v>278</v>
      </c>
      <c r="B489" s="1" t="s">
        <v>245</v>
      </c>
      <c r="C489" s="1" t="str">
        <f>Sheet4!$D489&amp;","&amp;Sheet4!$E489</f>
        <v>345N479C,Ph1</v>
      </c>
      <c r="D489" s="1" t="s">
        <v>268</v>
      </c>
      <c r="E489" s="1" t="s">
        <v>8</v>
      </c>
      <c r="F489" s="1">
        <v>120</v>
      </c>
      <c r="G489" s="1">
        <v>77</v>
      </c>
      <c r="H489" s="1">
        <v>70</v>
      </c>
      <c r="I489" s="1"/>
      <c r="J489" s="11">
        <f>Table1[[#This Row],[Sam]]/6</f>
        <v>0</v>
      </c>
      <c r="K489" s="13"/>
      <c r="L489" s="13"/>
      <c r="M489" s="13"/>
      <c r="N489" s="13"/>
      <c r="O489" s="13"/>
      <c r="P489" s="13"/>
      <c r="Q489" s="14">
        <f>SUM(Sheet4!$K489:$P489)</f>
        <v>0</v>
      </c>
    </row>
    <row r="490" spans="1:17" x14ac:dyDescent="0.25">
      <c r="A490" s="8" t="s">
        <v>278</v>
      </c>
      <c r="B490" s="1" t="s">
        <v>245</v>
      </c>
      <c r="C490" s="1" t="str">
        <f>Sheet4!$D490&amp;","&amp;Sheet4!$E490</f>
        <v>345N479C,Ph2</v>
      </c>
      <c r="D490" s="1" t="s">
        <v>268</v>
      </c>
      <c r="E490" s="1" t="s">
        <v>9</v>
      </c>
      <c r="F490" s="1">
        <v>110</v>
      </c>
      <c r="G490" s="1">
        <v>60</v>
      </c>
      <c r="H490" s="1">
        <v>35</v>
      </c>
      <c r="I490" s="1"/>
      <c r="J490" s="11">
        <f>Table1[[#This Row],[Sam]]/6</f>
        <v>0</v>
      </c>
      <c r="K490" s="13"/>
      <c r="L490" s="13"/>
      <c r="M490" s="13"/>
      <c r="N490" s="13"/>
      <c r="O490" s="13"/>
      <c r="P490" s="13"/>
      <c r="Q490" s="14">
        <f>SUM(Sheet4!$K490:$P490)</f>
        <v>0</v>
      </c>
    </row>
    <row r="491" spans="1:17" x14ac:dyDescent="0.25">
      <c r="A491" s="8" t="s">
        <v>278</v>
      </c>
      <c r="B491" s="1" t="s">
        <v>245</v>
      </c>
      <c r="C491" s="1" t="str">
        <f>Sheet4!$D491&amp;","&amp;Sheet4!$E491</f>
        <v>345N479C,Ph3</v>
      </c>
      <c r="D491" s="1" t="s">
        <v>268</v>
      </c>
      <c r="E491" s="1" t="s">
        <v>78</v>
      </c>
      <c r="F491" s="1">
        <v>88</v>
      </c>
      <c r="G491" s="1">
        <v>20</v>
      </c>
      <c r="H491" s="1">
        <v>10</v>
      </c>
      <c r="I491" s="1"/>
      <c r="J491" s="11">
        <f>Table1[[#This Row],[Sam]]/6</f>
        <v>0</v>
      </c>
      <c r="K491" s="13"/>
      <c r="L491" s="13"/>
      <c r="M491" s="13"/>
      <c r="N491" s="13"/>
      <c r="O491" s="13"/>
      <c r="P491" s="13"/>
      <c r="Q491" s="14">
        <f>SUM(Sheet4!$K491:$P491)</f>
        <v>0</v>
      </c>
    </row>
    <row r="492" spans="1:17" x14ac:dyDescent="0.25">
      <c r="A492" s="8" t="s">
        <v>279</v>
      </c>
      <c r="B492" s="1" t="s">
        <v>245</v>
      </c>
      <c r="C492" s="1" t="str">
        <f>Sheet4!$D492&amp;","&amp;Sheet4!$E492</f>
        <v>345N479D,Ph1</v>
      </c>
      <c r="D492" s="1" t="s">
        <v>269</v>
      </c>
      <c r="E492" s="1" t="s">
        <v>8</v>
      </c>
      <c r="F492" s="1">
        <v>120</v>
      </c>
      <c r="G492" s="1">
        <v>77</v>
      </c>
      <c r="H492" s="1">
        <v>70</v>
      </c>
      <c r="I492" s="1"/>
      <c r="J492" s="11">
        <f>Table1[[#This Row],[Sam]]/6</f>
        <v>0</v>
      </c>
      <c r="K492" s="13"/>
      <c r="L492" s="13"/>
      <c r="M492" s="13"/>
      <c r="N492" s="13"/>
      <c r="O492" s="13"/>
      <c r="P492" s="13"/>
      <c r="Q492" s="14">
        <f>SUM(Sheet4!$K492:$P492)</f>
        <v>0</v>
      </c>
    </row>
    <row r="493" spans="1:17" x14ac:dyDescent="0.25">
      <c r="A493" s="8" t="s">
        <v>279</v>
      </c>
      <c r="B493" s="1" t="s">
        <v>245</v>
      </c>
      <c r="C493" s="1" t="str">
        <f>Sheet4!$D493&amp;","&amp;Sheet4!$E493</f>
        <v>345N479D,Ph2</v>
      </c>
      <c r="D493" s="1" t="s">
        <v>269</v>
      </c>
      <c r="E493" s="1" t="s">
        <v>9</v>
      </c>
      <c r="F493" s="1">
        <v>110</v>
      </c>
      <c r="G493" s="1">
        <v>60</v>
      </c>
      <c r="H493" s="1">
        <v>35</v>
      </c>
      <c r="I493" s="1"/>
      <c r="J493" s="11">
        <f>Table1[[#This Row],[Sam]]/6</f>
        <v>0</v>
      </c>
      <c r="K493" s="13"/>
      <c r="L493" s="13"/>
      <c r="M493" s="13"/>
      <c r="N493" s="13"/>
      <c r="O493" s="13"/>
      <c r="P493" s="13"/>
      <c r="Q493" s="14">
        <f>SUM(Sheet4!$K493:$P493)</f>
        <v>0</v>
      </c>
    </row>
    <row r="494" spans="1:17" x14ac:dyDescent="0.25">
      <c r="A494" s="7" t="s">
        <v>279</v>
      </c>
      <c r="B494" s="1" t="s">
        <v>245</v>
      </c>
      <c r="C494" s="6" t="str">
        <f>Sheet4!$D494&amp;","&amp;Sheet4!$E494</f>
        <v>345N479D,Ph3</v>
      </c>
      <c r="D494" s="6" t="s">
        <v>269</v>
      </c>
      <c r="E494" s="6" t="s">
        <v>78</v>
      </c>
      <c r="F494" s="1">
        <v>88</v>
      </c>
      <c r="G494" s="1">
        <v>20</v>
      </c>
      <c r="H494" s="1">
        <v>10</v>
      </c>
      <c r="I494" s="6"/>
      <c r="J494" s="12">
        <f>Table1[[#This Row],[Sam]]/6</f>
        <v>0</v>
      </c>
      <c r="K494" s="17"/>
      <c r="L494" s="17"/>
      <c r="M494" s="17"/>
      <c r="N494" s="17"/>
      <c r="O494" s="17"/>
      <c r="P494" s="17"/>
      <c r="Q494" s="15">
        <f>SUM(Sheet4!$K494:$P494)</f>
        <v>0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KARTHIKEYAN CHINNASWAMY</dc:creator>
  <cp:lastModifiedBy>KARTHIKEYAN CHINNASWAMY</cp:lastModifiedBy>
  <dcterms:created xsi:type="dcterms:W3CDTF">2023-08-08T10:42:33Z</dcterms:created>
  <dcterms:modified xsi:type="dcterms:W3CDTF">2024-10-22T09:29:00Z</dcterms:modified>
</cp:coreProperties>
</file>